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D:\Documents\01 โครงการต่าง ๆ\ปีงบประมาณ 2569\03 กลุ่มยุทธศาสตร์และสารสนเทศ\11 GD Catalog\"/>
    </mc:Choice>
  </mc:AlternateContent>
  <xr:revisionPtr revIDLastSave="0" documentId="13_ncr:1_{C8B62EDE-6FE8-4569-BED4-77C791E0A73A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7" i="1" l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I7" i="1"/>
  <c r="I6" i="1"/>
  <c r="I5" i="1"/>
  <c r="I4" i="1"/>
  <c r="I3" i="1"/>
  <c r="I2" i="1"/>
  <c r="H27" i="1"/>
  <c r="H26" i="1"/>
  <c r="H25" i="1"/>
  <c r="H24" i="1"/>
  <c r="H23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6" i="1"/>
  <c r="H5" i="1"/>
  <c r="H4" i="1"/>
  <c r="H3" i="1"/>
  <c r="H2" i="1"/>
  <c r="E20" i="1"/>
  <c r="E6" i="1"/>
  <c r="E2" i="1"/>
  <c r="D5" i="1"/>
  <c r="D6" i="1"/>
  <c r="C6" i="1"/>
  <c r="C5" i="1"/>
  <c r="B21" i="1"/>
  <c r="B5" i="1"/>
  <c r="B6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G5" i="1"/>
  <c r="G4" i="1"/>
  <c r="G3" i="1"/>
  <c r="G2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  <c r="F5" i="1"/>
  <c r="F4" i="1"/>
  <c r="F3" i="1"/>
  <c r="F2" i="1"/>
  <c r="E27" i="1"/>
  <c r="E26" i="1"/>
  <c r="E25" i="1"/>
  <c r="E24" i="1"/>
  <c r="E23" i="1"/>
  <c r="E22" i="1"/>
  <c r="E21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5" i="1"/>
  <c r="E4" i="1"/>
  <c r="E3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  <c r="D4" i="1"/>
  <c r="D3" i="1"/>
  <c r="D2" i="1"/>
  <c r="C27" i="1"/>
  <c r="C26" i="1"/>
  <c r="C25" i="1"/>
  <c r="C24" i="1"/>
  <c r="C23" i="1"/>
  <c r="C22" i="1"/>
  <c r="C21" i="1"/>
  <c r="C20" i="1"/>
  <c r="C19" i="1"/>
  <c r="C18" i="1"/>
  <c r="C17" i="1"/>
  <c r="C16" i="1"/>
  <c r="C15" i="1"/>
  <c r="C14" i="1"/>
  <c r="C13" i="1"/>
  <c r="C12" i="1"/>
  <c r="C11" i="1"/>
  <c r="C10" i="1"/>
  <c r="C9" i="1"/>
  <c r="C8" i="1"/>
  <c r="C7" i="1"/>
  <c r="C4" i="1"/>
  <c r="C3" i="1"/>
  <c r="C2" i="1"/>
  <c r="B27" i="1"/>
  <c r="B26" i="1"/>
  <c r="B25" i="1"/>
  <c r="B24" i="1"/>
  <c r="B23" i="1"/>
  <c r="B22" i="1"/>
  <c r="B20" i="1"/>
  <c r="B19" i="1"/>
  <c r="B18" i="1"/>
  <c r="B17" i="1"/>
  <c r="B16" i="1"/>
  <c r="B15" i="1"/>
  <c r="B14" i="1"/>
  <c r="B13" i="1"/>
  <c r="B12" i="1"/>
  <c r="B11" i="1"/>
  <c r="B10" i="1"/>
  <c r="B9" i="1"/>
  <c r="B8" i="1"/>
  <c r="B7" i="1"/>
  <c r="B4" i="1"/>
  <c r="B3" i="1"/>
  <c r="B2" i="1"/>
</calcChain>
</file>

<file path=xl/sharedStrings.xml><?xml version="1.0" encoding="utf-8"?>
<sst xmlns="http://schemas.openxmlformats.org/spreadsheetml/2006/main" count="35" uniqueCount="35">
  <si>
    <t>อำเภอ</t>
  </si>
  <si>
    <t>เมืองขอนแก่น</t>
  </si>
  <si>
    <t>บ้านฝาง</t>
  </si>
  <si>
    <t>พระยืน</t>
  </si>
  <si>
    <t>หนองเรือ</t>
  </si>
  <si>
    <t>ชุมแพ</t>
  </si>
  <si>
    <t>สีชมพู</t>
  </si>
  <si>
    <t>น้ำพอง</t>
  </si>
  <si>
    <t>อุบลรัตน์</t>
  </si>
  <si>
    <t>กระนวน</t>
  </si>
  <si>
    <t>บ้านไผ่</t>
  </si>
  <si>
    <t>เปือยน้อย</t>
  </si>
  <si>
    <t>พล</t>
  </si>
  <si>
    <t>แวงใหญ่</t>
  </si>
  <si>
    <t>แวงน้อย</t>
  </si>
  <si>
    <t>หนองสองห้อง</t>
  </si>
  <si>
    <t>ภูเวียง</t>
  </si>
  <si>
    <t>มัญจาคีรี</t>
  </si>
  <si>
    <t>ชนบท</t>
  </si>
  <si>
    <t>เขาสวนกวาง</t>
  </si>
  <si>
    <t>ภูผาม่าน</t>
  </si>
  <si>
    <t>ซำสูง</t>
  </si>
  <si>
    <t>โคกโพธิ์ไชย</t>
  </si>
  <si>
    <t>หนองนาคำ</t>
  </si>
  <si>
    <t>บ้านแฮด</t>
  </si>
  <si>
    <t>โนนศิลา</t>
  </si>
  <si>
    <t>เวียงเก่า</t>
  </si>
  <si>
    <t>61/62 
(ตัน)</t>
  </si>
  <si>
    <t>62/63
(ตัน)</t>
  </si>
  <si>
    <t>63/64
(ตัน)</t>
  </si>
  <si>
    <t>64/65
(ตัน)</t>
  </si>
  <si>
    <t>65/66
(ตัน)</t>
  </si>
  <si>
    <t>66/67
(ตัน)</t>
  </si>
  <si>
    <t>67/68
(ตัน)</t>
  </si>
  <si>
    <t>68/69
(ตัน)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</si>
</sst>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1"/>
      <color theme="1"/>
      <name val="TH SarabunPSK"/>
      <family val="2"/>
    </font>
    <font>
      <sz val="14"/>
      <color theme="1"/>
      <name val="TH SarabunPSK"/>
      <family val="2"/>
    </font>
    <font>
      <sz val="11"/>
      <color theme="1"/>
      <name val="Tahoma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dotted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rgb="FF000000"/>
      </right>
      <top style="dotted">
        <color indexed="64"/>
      </top>
      <bottom style="dotted">
        <color indexed="64"/>
      </bottom>
      <diagonal/>
    </border>
    <border>
      <left style="thin">
        <color rgb="FF000000"/>
      </left>
      <right style="thin">
        <color rgb="FF000000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rgb="FF000000"/>
      </right>
      <top style="dotted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15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3" fontId="4" fillId="0" borderId="2" xfId="1" applyFont="1" applyBorder="1" applyAlignment="1">
      <alignment horizontal="center" vertical="center" wrapText="1" shrinkToFit="1"/>
    </xf>
    <xf numFmtId="43" fontId="4" fillId="0" borderId="3" xfId="1" applyFont="1" applyBorder="1" applyAlignment="1">
      <alignment horizontal="center" vertical="center" wrapText="1" shrinkToFit="1"/>
    </xf>
    <xf numFmtId="43" fontId="4" fillId="0" borderId="4" xfId="1" applyFont="1" applyBorder="1" applyAlignment="1">
      <alignment horizontal="center" vertical="center" wrapText="1" shrinkToFit="1"/>
    </xf>
    <xf numFmtId="43" fontId="4" fillId="0" borderId="5" xfId="1" applyFont="1" applyBorder="1" applyAlignment="1">
      <alignment horizontal="center" vertical="center" wrapText="1" shrinkToFit="1"/>
    </xf>
    <xf numFmtId="43" fontId="4" fillId="0" borderId="6" xfId="1" applyFont="1" applyBorder="1" applyAlignment="1">
      <alignment horizontal="center" vertical="center" wrapText="1" shrinkToFit="1"/>
    </xf>
    <xf numFmtId="43" fontId="4" fillId="0" borderId="7" xfId="1" applyFont="1" applyBorder="1" applyAlignment="1">
      <alignment horizontal="center" vertical="center" wrapText="1" shrinkToFit="1"/>
    </xf>
    <xf numFmtId="0" fontId="2" fillId="0" borderId="8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7"/>
  <sheetViews>
    <sheetView tabSelected="1" workbookViewId="0">
      <selection activeCell="B2" sqref="B2:I27"/>
    </sheetView>
  </sheetViews>
  <sheetFormatPr defaultColWidth="9.125" defaultRowHeight="21" x14ac:dyDescent="0.2"/>
  <cols>
    <col min="1" max="1" width="11.25" style="1" customWidth="1"/>
    <col min="2" max="4" width="8.875" style="3" customWidth="1"/>
    <col min="5" max="9" width="8.875" style="2" customWidth="1"/>
    <col min="10" max="16384" width="9.125" style="2"/>
  </cols>
  <sheetData>
    <row r="1" spans="1:9" ht="42" x14ac:dyDescent="0.2">
      <c r="A1" s="4" t="s">
        <v>0</v>
      </c>
      <c r="B1" s="14" t="s">
        <v>27</v>
      </c>
      <c r="C1" s="14" t="s">
        <v>28</v>
      </c>
      <c r="D1" s="14" t="s">
        <v>29</v>
      </c>
      <c r="E1" s="14" t="s">
        <v>30</v>
      </c>
      <c r="F1" s="14" t="s">
        <v>31</v>
      </c>
      <c r="G1" s="14" t="s">
        <v>32</v>
      </c>
      <c r="H1" s="14" t="s">
        <v>33</v>
      </c>
      <c r="I1" s="14" t="s">
        <v>34</v>
      </c>
    </row>
    <row r="2" spans="1:9" x14ac:dyDescent="0.35">
      <c r="A2" s="11" t="s">
        <v>1</v>
      </c>
      <c r="B2" s="5">
        <f>48596830/1000</f>
        <v>48596.83</v>
      </c>
      <c r="C2" s="6">
        <f>11388570/1000</f>
        <v>11388.57</v>
      </c>
      <c r="D2" s="6">
        <f>21344000/1000</f>
        <v>21344</v>
      </c>
      <c r="E2" s="6">
        <f>20993817.5/1000</f>
        <v>20993.817500000001</v>
      </c>
      <c r="F2" s="6">
        <f>20257800/1000</f>
        <v>20257.8</v>
      </c>
      <c r="G2" s="6">
        <f>20230650/1000</f>
        <v>20230.650000000001</v>
      </c>
      <c r="H2" s="6">
        <f>29603740/1000</f>
        <v>29603.74</v>
      </c>
      <c r="I2" s="6">
        <f>20775175/1000</f>
        <v>20775.174999999999</v>
      </c>
    </row>
    <row r="3" spans="1:9" x14ac:dyDescent="0.35">
      <c r="A3" s="12" t="s">
        <v>2</v>
      </c>
      <c r="B3" s="7">
        <f>12490800/1000</f>
        <v>12490.8</v>
      </c>
      <c r="C3" s="8">
        <f>2701900/1000</f>
        <v>2701.9</v>
      </c>
      <c r="D3" s="8">
        <f>7574700/1000</f>
        <v>7574.7</v>
      </c>
      <c r="E3" s="8">
        <f>6804000/1000</f>
        <v>6804</v>
      </c>
      <c r="F3" s="8">
        <f>5425000/1000</f>
        <v>5425</v>
      </c>
      <c r="G3" s="8">
        <f>9107000/1000</f>
        <v>9107</v>
      </c>
      <c r="H3" s="8">
        <f>7875000/1000</f>
        <v>7875</v>
      </c>
      <c r="I3" s="8">
        <f>6092500/1000</f>
        <v>6092.5</v>
      </c>
    </row>
    <row r="4" spans="1:9" x14ac:dyDescent="0.35">
      <c r="A4" s="12" t="s">
        <v>3</v>
      </c>
      <c r="B4" s="7">
        <f>9374350/1000</f>
        <v>9374.35</v>
      </c>
      <c r="C4" s="8">
        <f>456280/1000</f>
        <v>456.28</v>
      </c>
      <c r="D4" s="8">
        <f>4953500/1000</f>
        <v>4953.5</v>
      </c>
      <c r="E4" s="8">
        <f>4670350/1000</f>
        <v>4670.3500000000004</v>
      </c>
      <c r="F4" s="8">
        <f>5414150/1000</f>
        <v>5414.15</v>
      </c>
      <c r="G4" s="8">
        <f>6996800/1000</f>
        <v>6996.8</v>
      </c>
      <c r="H4" s="8">
        <f>7017627/1000</f>
        <v>7017.6270000000004</v>
      </c>
      <c r="I4" s="8">
        <f>7572775/1000</f>
        <v>7572.7749999999996</v>
      </c>
    </row>
    <row r="5" spans="1:9" x14ac:dyDescent="0.35">
      <c r="A5" s="12" t="s">
        <v>4</v>
      </c>
      <c r="B5" s="7">
        <f>7839520/1000</f>
        <v>7839.52</v>
      </c>
      <c r="C5" s="8">
        <f>3513300/1000</f>
        <v>3513.3</v>
      </c>
      <c r="D5" s="8">
        <f>8929800/1000</f>
        <v>8929.7999999999993</v>
      </c>
      <c r="E5" s="8">
        <f>8514372/1000</f>
        <v>8514.3719999999994</v>
      </c>
      <c r="F5" s="8">
        <f>5950958.75/1000</f>
        <v>5950.9587499999998</v>
      </c>
      <c r="G5" s="8">
        <f>27920909.25/1000</f>
        <v>27920.909250000001</v>
      </c>
      <c r="H5" s="8">
        <f>9276750/1000</f>
        <v>9276.75</v>
      </c>
      <c r="I5" s="8">
        <f>20751800/1000</f>
        <v>20751.8</v>
      </c>
    </row>
    <row r="6" spans="1:9" x14ac:dyDescent="0.35">
      <c r="A6" s="12" t="s">
        <v>5</v>
      </c>
      <c r="B6" s="7">
        <f>19856200/1000</f>
        <v>19856.2</v>
      </c>
      <c r="C6" s="8">
        <f>3436000/1000</f>
        <v>3436</v>
      </c>
      <c r="D6" s="8">
        <f>8451600/1000</f>
        <v>8451.6</v>
      </c>
      <c r="E6" s="8">
        <f>9020000/1000</f>
        <v>9020</v>
      </c>
      <c r="F6" s="8">
        <f>8918000/1000</f>
        <v>8918</v>
      </c>
      <c r="G6" s="8">
        <f>11783960/1000</f>
        <v>11783.96</v>
      </c>
      <c r="H6" s="8">
        <f>11778670/1000</f>
        <v>11778.67</v>
      </c>
      <c r="I6" s="8">
        <f>10840452/1000</f>
        <v>10840.451999999999</v>
      </c>
    </row>
    <row r="7" spans="1:9" x14ac:dyDescent="0.35">
      <c r="A7" s="12" t="s">
        <v>6</v>
      </c>
      <c r="B7" s="7">
        <f>10477240/1000</f>
        <v>10477.24</v>
      </c>
      <c r="C7" s="8">
        <f>5221070/1000</f>
        <v>5221.07</v>
      </c>
      <c r="D7" s="8">
        <f>7949550/1000</f>
        <v>7949.55</v>
      </c>
      <c r="E7" s="8">
        <f>6203160/1000</f>
        <v>6203.16</v>
      </c>
      <c r="F7" s="8">
        <f>6596960/1000</f>
        <v>6596.96</v>
      </c>
      <c r="G7" s="8">
        <f>8549960/1000</f>
        <v>8549.9599999999991</v>
      </c>
      <c r="H7" s="8">
        <f>8547720/1000</f>
        <v>8547.7199999999993</v>
      </c>
      <c r="I7" s="8">
        <f>9036595/1000</f>
        <v>9036.5949999999993</v>
      </c>
    </row>
    <row r="8" spans="1:9" x14ac:dyDescent="0.35">
      <c r="A8" s="12" t="s">
        <v>7</v>
      </c>
      <c r="B8" s="7">
        <f>23374490/1000</f>
        <v>23374.49</v>
      </c>
      <c r="C8" s="8">
        <f>20709550/1000</f>
        <v>20709.55</v>
      </c>
      <c r="D8" s="8">
        <f>20926850/1000</f>
        <v>20926.849999999999</v>
      </c>
      <c r="E8" s="8">
        <f>16200000/1000</f>
        <v>16200</v>
      </c>
      <c r="F8" s="8">
        <f>31398600/1000</f>
        <v>31398.6</v>
      </c>
      <c r="G8" s="8">
        <f>38855400/1000</f>
        <v>38855.4</v>
      </c>
      <c r="H8" s="8">
        <f>46605200/1000</f>
        <v>46605.2</v>
      </c>
      <c r="I8" s="8">
        <f>16630000/1000</f>
        <v>16630</v>
      </c>
    </row>
    <row r="9" spans="1:9" x14ac:dyDescent="0.35">
      <c r="A9" s="12" t="s">
        <v>8</v>
      </c>
      <c r="B9" s="7">
        <f>1531089/1000</f>
        <v>1531.0889999999999</v>
      </c>
      <c r="C9" s="8">
        <f>2111880/1000</f>
        <v>2111.88</v>
      </c>
      <c r="D9" s="8">
        <f>2035350/1000</f>
        <v>2035.35</v>
      </c>
      <c r="E9" s="8">
        <f>2112743/1000</f>
        <v>2112.7429999999999</v>
      </c>
      <c r="F9" s="8">
        <f>2302543.5/1000</f>
        <v>2302.5435000000002</v>
      </c>
      <c r="G9" s="8">
        <f>2561512/1000</f>
        <v>2561.5120000000002</v>
      </c>
      <c r="H9" s="8">
        <f>2281600/1000</f>
        <v>2281.6</v>
      </c>
      <c r="I9" s="8">
        <f>2359100/1000</f>
        <v>2359.1</v>
      </c>
    </row>
    <row r="10" spans="1:9" x14ac:dyDescent="0.35">
      <c r="A10" s="12" t="s">
        <v>9</v>
      </c>
      <c r="B10" s="7">
        <f>849100/1000</f>
        <v>849.1</v>
      </c>
      <c r="C10" s="8">
        <f>522812.5/1000</f>
        <v>522.8125</v>
      </c>
      <c r="D10" s="8">
        <f>571700/1000</f>
        <v>571.70000000000005</v>
      </c>
      <c r="E10" s="8">
        <f>715725/1000</f>
        <v>715.72500000000002</v>
      </c>
      <c r="F10" s="8">
        <f>481300/1000</f>
        <v>481.3</v>
      </c>
      <c r="G10" s="8">
        <f>685000/1000</f>
        <v>685</v>
      </c>
      <c r="H10" s="8">
        <f>989700/1000</f>
        <v>989.7</v>
      </c>
      <c r="I10" s="8">
        <f>2400364/1000</f>
        <v>2400.364</v>
      </c>
    </row>
    <row r="11" spans="1:9" x14ac:dyDescent="0.35">
      <c r="A11" s="12" t="s">
        <v>10</v>
      </c>
      <c r="B11" s="7">
        <f>13268100.9/1000</f>
        <v>13268.100900000001</v>
      </c>
      <c r="C11" s="8">
        <f>3681720.5/1000</f>
        <v>3681.7204999999999</v>
      </c>
      <c r="D11" s="8">
        <f>10731862.93/1000</f>
        <v>10731.862929999999</v>
      </c>
      <c r="E11" s="8">
        <f>11990403.07/1000</f>
        <v>11990.40307</v>
      </c>
      <c r="F11" s="8">
        <f>11013100.7/1000</f>
        <v>11013.100699999999</v>
      </c>
      <c r="G11" s="8">
        <f>12756420.24/1000</f>
        <v>12756.420239999999</v>
      </c>
      <c r="H11" s="8">
        <f>18843912.5/1000</f>
        <v>18843.912499999999</v>
      </c>
      <c r="I11" s="8">
        <f>10720600/1000</f>
        <v>10720.6</v>
      </c>
    </row>
    <row r="12" spans="1:9" x14ac:dyDescent="0.35">
      <c r="A12" s="12" t="s">
        <v>11</v>
      </c>
      <c r="B12" s="7">
        <f>2968970/1000</f>
        <v>2968.97</v>
      </c>
      <c r="C12" s="8">
        <f>3004950/1000</f>
        <v>3004.95</v>
      </c>
      <c r="D12" s="8">
        <f>3478530/1000</f>
        <v>3478.53</v>
      </c>
      <c r="E12" s="8">
        <f>3442950/1000</f>
        <v>3442.95</v>
      </c>
      <c r="F12" s="8">
        <f>2615200/1000</f>
        <v>2615.1999999999998</v>
      </c>
      <c r="G12" s="8">
        <f>4611450/1000</f>
        <v>4611.45</v>
      </c>
      <c r="H12" s="8">
        <f>4506800/1000</f>
        <v>4506.8</v>
      </c>
      <c r="I12" s="8">
        <f>2600945/1000</f>
        <v>2600.9450000000002</v>
      </c>
    </row>
    <row r="13" spans="1:9" x14ac:dyDescent="0.35">
      <c r="A13" s="12" t="s">
        <v>12</v>
      </c>
      <c r="B13" s="7">
        <f>23975635/1000</f>
        <v>23975.634999999998</v>
      </c>
      <c r="C13" s="8">
        <f>8247590/1000</f>
        <v>8247.59</v>
      </c>
      <c r="D13" s="8">
        <f>33406130/1000</f>
        <v>33406.129999999997</v>
      </c>
      <c r="E13" s="8">
        <f>28801990/1000</f>
        <v>28801.99</v>
      </c>
      <c r="F13" s="8">
        <f>30438275/1000</f>
        <v>30438.275000000001</v>
      </c>
      <c r="G13" s="8">
        <f>33308710/1000</f>
        <v>33308.71</v>
      </c>
      <c r="H13" s="8">
        <f>30367130/1000</f>
        <v>30367.13</v>
      </c>
      <c r="I13" s="8">
        <f>46922400/1000</f>
        <v>46922.400000000001</v>
      </c>
    </row>
    <row r="14" spans="1:9" x14ac:dyDescent="0.35">
      <c r="A14" s="12" t="s">
        <v>13</v>
      </c>
      <c r="B14" s="7">
        <f>7563680/1000</f>
        <v>7563.68</v>
      </c>
      <c r="C14" s="8">
        <f>229050/1000</f>
        <v>229.05</v>
      </c>
      <c r="D14" s="8">
        <f>9386310/1000</f>
        <v>9386.31</v>
      </c>
      <c r="E14" s="8">
        <f>6682080/1000</f>
        <v>6682.08</v>
      </c>
      <c r="F14" s="8">
        <f>11314180/1000</f>
        <v>11314.18</v>
      </c>
      <c r="G14" s="8">
        <f>11283250/1000</f>
        <v>11283.25</v>
      </c>
      <c r="H14" s="8">
        <f>10723750/1000</f>
        <v>10723.75</v>
      </c>
      <c r="I14" s="8">
        <f>10347500/1000</f>
        <v>10347.5</v>
      </c>
    </row>
    <row r="15" spans="1:9" x14ac:dyDescent="0.35">
      <c r="A15" s="12" t="s">
        <v>14</v>
      </c>
      <c r="B15" s="7">
        <f>17392969/1000</f>
        <v>17392.969000000001</v>
      </c>
      <c r="C15" s="8">
        <f>707200/1000</f>
        <v>707.2</v>
      </c>
      <c r="D15" s="8">
        <f>17732160/1000</f>
        <v>17732.16</v>
      </c>
      <c r="E15" s="8">
        <f>18656457/1000</f>
        <v>18656.456999999999</v>
      </c>
      <c r="F15" s="8">
        <f>21039900/1000</f>
        <v>21039.9</v>
      </c>
      <c r="G15" s="8">
        <f>21462700/1000</f>
        <v>21462.7</v>
      </c>
      <c r="H15" s="8">
        <f>24586800/1000</f>
        <v>24586.799999999999</v>
      </c>
      <c r="I15" s="8">
        <f>23685115/1000</f>
        <v>23685.115000000002</v>
      </c>
    </row>
    <row r="16" spans="1:9" x14ac:dyDescent="0.35">
      <c r="A16" s="12" t="s">
        <v>15</v>
      </c>
      <c r="B16" s="7">
        <f>12168600/1000</f>
        <v>12168.6</v>
      </c>
      <c r="C16" s="8">
        <f>32648100/1000</f>
        <v>32648.1</v>
      </c>
      <c r="D16" s="8">
        <f>39940560/1000</f>
        <v>39940.559999999998</v>
      </c>
      <c r="E16" s="8">
        <f>33402010/1000</f>
        <v>33402.01</v>
      </c>
      <c r="F16" s="8">
        <f>42129815/1000</f>
        <v>42129.815000000002</v>
      </c>
      <c r="G16" s="8">
        <f>43417505/1000</f>
        <v>43417.504999999997</v>
      </c>
      <c r="H16" s="8">
        <f>41403500/1000</f>
        <v>41403.5</v>
      </c>
      <c r="I16" s="8">
        <f>42260000/1000</f>
        <v>42260</v>
      </c>
    </row>
    <row r="17" spans="1:9" x14ac:dyDescent="0.35">
      <c r="A17" s="12" t="s">
        <v>16</v>
      </c>
      <c r="B17" s="7">
        <f>6738000/1000</f>
        <v>6738</v>
      </c>
      <c r="C17" s="8">
        <f>3647350/1000</f>
        <v>3647.35</v>
      </c>
      <c r="D17" s="8">
        <f>7650650/1000</f>
        <v>7650.65</v>
      </c>
      <c r="E17" s="8">
        <f>11066650/1000</f>
        <v>11066.65</v>
      </c>
      <c r="F17" s="8">
        <f>11276650/1000</f>
        <v>11276.65</v>
      </c>
      <c r="G17" s="8">
        <f>19244990/1000</f>
        <v>19244.990000000002</v>
      </c>
      <c r="H17" s="8">
        <f>20945210/1000</f>
        <v>20945.21</v>
      </c>
      <c r="I17" s="8">
        <f>10494750/1000</f>
        <v>10494.75</v>
      </c>
    </row>
    <row r="18" spans="1:9" x14ac:dyDescent="0.35">
      <c r="A18" s="12" t="s">
        <v>17</v>
      </c>
      <c r="B18" s="7">
        <f>8055865/1000</f>
        <v>8055.8649999999998</v>
      </c>
      <c r="C18" s="8">
        <f>5051114/1000</f>
        <v>5051.1139999999996</v>
      </c>
      <c r="D18" s="8">
        <f>7662800/1000</f>
        <v>7662.8</v>
      </c>
      <c r="E18" s="8">
        <f>7278320/1000</f>
        <v>7278.32</v>
      </c>
      <c r="F18" s="8">
        <f>8609900/1000</f>
        <v>8609.9</v>
      </c>
      <c r="G18" s="8">
        <f>9548200/1000</f>
        <v>9548.2000000000007</v>
      </c>
      <c r="H18" s="8">
        <f>28684000/1000</f>
        <v>28684</v>
      </c>
      <c r="I18" s="8">
        <f>10000850/1000</f>
        <v>10000.85</v>
      </c>
    </row>
    <row r="19" spans="1:9" x14ac:dyDescent="0.35">
      <c r="A19" s="12" t="s">
        <v>18</v>
      </c>
      <c r="B19" s="7">
        <f>11259730/1000</f>
        <v>11259.73</v>
      </c>
      <c r="C19" s="8">
        <f>3384225/1000</f>
        <v>3384.2249999999999</v>
      </c>
      <c r="D19" s="8">
        <f>9977800/1000</f>
        <v>9977.7999999999993</v>
      </c>
      <c r="E19" s="8">
        <f>6521500/1000</f>
        <v>6521.5</v>
      </c>
      <c r="F19" s="8">
        <f>12535337.5/1000</f>
        <v>12535.3375</v>
      </c>
      <c r="G19" s="8">
        <f>10566490/1000</f>
        <v>10566.49</v>
      </c>
      <c r="H19" s="8">
        <f>10780787/1000</f>
        <v>10780.787</v>
      </c>
      <c r="I19" s="8">
        <f>10626930/1000</f>
        <v>10626.93</v>
      </c>
    </row>
    <row r="20" spans="1:9" x14ac:dyDescent="0.35">
      <c r="A20" s="12" t="s">
        <v>19</v>
      </c>
      <c r="B20" s="7">
        <f>2368500/1000</f>
        <v>2368.5</v>
      </c>
      <c r="C20" s="8">
        <f>1942270/1000</f>
        <v>1942.27</v>
      </c>
      <c r="D20" s="8">
        <f>1918910/1000</f>
        <v>1918.91</v>
      </c>
      <c r="E20" s="8">
        <f>1409356.48/1000</f>
        <v>1409.3564799999999</v>
      </c>
      <c r="F20" s="8">
        <f>1445357/1000</f>
        <v>1445.357</v>
      </c>
      <c r="G20" s="8">
        <f>893870/1000</f>
        <v>893.87</v>
      </c>
      <c r="H20" s="8">
        <f>1648320/1000</f>
        <v>1648.32</v>
      </c>
      <c r="I20" s="8">
        <f>1514583/1000</f>
        <v>1514.5830000000001</v>
      </c>
    </row>
    <row r="21" spans="1:9" x14ac:dyDescent="0.35">
      <c r="A21" s="12" t="s">
        <v>20</v>
      </c>
      <c r="B21" s="7">
        <f>542490/1000</f>
        <v>542.49</v>
      </c>
      <c r="C21" s="8">
        <f>306940/1000</f>
        <v>306.94</v>
      </c>
      <c r="D21" s="8">
        <f>553250/1000</f>
        <v>553.25</v>
      </c>
      <c r="E21" s="8">
        <f>465100/1000</f>
        <v>465.1</v>
      </c>
      <c r="F21" s="8">
        <f>467900/1000</f>
        <v>467.9</v>
      </c>
      <c r="G21" s="8">
        <f>889700/1000</f>
        <v>889.7</v>
      </c>
      <c r="H21" s="8">
        <f>979250/1000</f>
        <v>979.25</v>
      </c>
      <c r="I21" s="8">
        <f>547800/1000</f>
        <v>547.79999999999995</v>
      </c>
    </row>
    <row r="22" spans="1:9" x14ac:dyDescent="0.35">
      <c r="A22" s="12" t="s">
        <v>21</v>
      </c>
      <c r="B22" s="7">
        <f>4769019/1000</f>
        <v>4769.0190000000002</v>
      </c>
      <c r="C22" s="8">
        <f>4520300/1000</f>
        <v>4520.3</v>
      </c>
      <c r="D22" s="8">
        <f>6435000/1000</f>
        <v>6435</v>
      </c>
      <c r="E22" s="8">
        <f>12450000/1000</f>
        <v>12450</v>
      </c>
      <c r="F22" s="8">
        <f>1859300/1000</f>
        <v>1859.3</v>
      </c>
      <c r="G22" s="8">
        <f>2840000/1000</f>
        <v>2840</v>
      </c>
      <c r="H22" s="8">
        <v>0</v>
      </c>
      <c r="I22" s="8">
        <f>2875000/1000</f>
        <v>2875</v>
      </c>
    </row>
    <row r="23" spans="1:9" x14ac:dyDescent="0.35">
      <c r="A23" s="12" t="s">
        <v>22</v>
      </c>
      <c r="B23" s="7">
        <f>7732603/1000</f>
        <v>7732.6030000000001</v>
      </c>
      <c r="C23" s="8">
        <f>2005150/1000</f>
        <v>2005.15</v>
      </c>
      <c r="D23" s="8">
        <f>7550250/1000</f>
        <v>7550.25</v>
      </c>
      <c r="E23" s="8">
        <f>2324700/1000</f>
        <v>2324.6999999999998</v>
      </c>
      <c r="F23" s="8">
        <f>2587157/1000</f>
        <v>2587.1570000000002</v>
      </c>
      <c r="G23" s="8">
        <f>5046575/1000</f>
        <v>5046.5749999999998</v>
      </c>
      <c r="H23" s="8">
        <f>3690575/1000</f>
        <v>3690.5749999999998</v>
      </c>
      <c r="I23" s="8">
        <f>5875987.5/1000</f>
        <v>5875.9875000000002</v>
      </c>
    </row>
    <row r="24" spans="1:9" x14ac:dyDescent="0.35">
      <c r="A24" s="12" t="s">
        <v>23</v>
      </c>
      <c r="B24" s="7">
        <f>1981700/1000</f>
        <v>1981.7</v>
      </c>
      <c r="C24" s="8">
        <f>1716000/1000</f>
        <v>1716</v>
      </c>
      <c r="D24" s="8">
        <f>2425700/1000</f>
        <v>2425.6999999999998</v>
      </c>
      <c r="E24" s="8">
        <f>3104000/1000</f>
        <v>3104</v>
      </c>
      <c r="F24" s="8">
        <f>4006600/1000</f>
        <v>4006.6</v>
      </c>
      <c r="G24" s="8">
        <f>2755900/1000</f>
        <v>2755.9</v>
      </c>
      <c r="H24" s="8">
        <f>3454200/1000</f>
        <v>3454.2</v>
      </c>
      <c r="I24" s="8">
        <f>3237000/1000</f>
        <v>3237</v>
      </c>
    </row>
    <row r="25" spans="1:9" x14ac:dyDescent="0.35">
      <c r="A25" s="12" t="s">
        <v>24</v>
      </c>
      <c r="B25" s="7">
        <f>4421000/1000</f>
        <v>4421</v>
      </c>
      <c r="C25" s="8">
        <f>1395900/1000</f>
        <v>1395.9</v>
      </c>
      <c r="D25" s="8">
        <f>3165770/1000</f>
        <v>3165.77</v>
      </c>
      <c r="E25" s="8">
        <f>1960740/1000</f>
        <v>1960.74</v>
      </c>
      <c r="F25" s="8">
        <f>2919718.03/1000</f>
        <v>2919.71803</v>
      </c>
      <c r="G25" s="8">
        <f>2773450.08/1000</f>
        <v>2773.4500800000001</v>
      </c>
      <c r="H25" s="8">
        <f>5043560/1000</f>
        <v>5043.5600000000004</v>
      </c>
      <c r="I25" s="8">
        <f>2479100/1000</f>
        <v>2479.1</v>
      </c>
    </row>
    <row r="26" spans="1:9" x14ac:dyDescent="0.35">
      <c r="A26" s="12" t="s">
        <v>25</v>
      </c>
      <c r="B26" s="7">
        <f>7983026/1000</f>
        <v>7983.0259999999998</v>
      </c>
      <c r="C26" s="8">
        <f>286600/1000</f>
        <v>286.60000000000002</v>
      </c>
      <c r="D26" s="8">
        <f>7241200/1000</f>
        <v>7241.2</v>
      </c>
      <c r="E26" s="8">
        <f>6578950/1000</f>
        <v>6578.95</v>
      </c>
      <c r="F26" s="8">
        <f>7540505/1000</f>
        <v>7540.5050000000001</v>
      </c>
      <c r="G26" s="8">
        <f>7706650/1000</f>
        <v>7706.65</v>
      </c>
      <c r="H26" s="8">
        <f>7624900/1000</f>
        <v>7624.9</v>
      </c>
      <c r="I26" s="8">
        <f>6928900/1000</f>
        <v>6928.9</v>
      </c>
    </row>
    <row r="27" spans="1:9" x14ac:dyDescent="0.35">
      <c r="A27" s="13" t="s">
        <v>26</v>
      </c>
      <c r="B27" s="9">
        <f>974250/1000</f>
        <v>974.25</v>
      </c>
      <c r="C27" s="10">
        <f>1010000/1000</f>
        <v>1010</v>
      </c>
      <c r="D27" s="10">
        <f>978000/1000</f>
        <v>978</v>
      </c>
      <c r="E27" s="10">
        <f>910880/1000</f>
        <v>910.88</v>
      </c>
      <c r="F27" s="10">
        <f>1126732/1000</f>
        <v>1126.732</v>
      </c>
      <c r="G27" s="10">
        <f>488780/1000</f>
        <v>488.78</v>
      </c>
      <c r="H27" s="10">
        <f>2171400/1000</f>
        <v>2171.4</v>
      </c>
      <c r="I27" s="10">
        <f>1216973.75/1000</f>
        <v>1216.9737500000001</v>
      </c>
    </row>
  </sheetData>
  <printOptions horizontalCentered="1"/>
  <pageMargins left="0.31496062992125984" right="0.31496062992125984" top="0.55118110236220474" bottom="0.35433070866141736" header="0.31496062992125984" footer="0.31496062992125984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DOAE-0146</cp:lastModifiedBy>
  <cp:lastPrinted>2021-09-02T02:09:33Z</cp:lastPrinted>
  <dcterms:created xsi:type="dcterms:W3CDTF">2021-08-17T06:09:25Z</dcterms:created>
  <dcterms:modified xsi:type="dcterms:W3CDTF">2026-04-08T03:07:40Z</dcterms:modified>
</cp:coreProperties>
</file>