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เปี่ยมศักดิ์\ขยะ\ขยะ\"/>
    </mc:Choice>
  </mc:AlternateContent>
  <xr:revisionPtr revIDLastSave="0" documentId="13_ncr:1_{840450C7-1AA8-4517-89F5-DFF3C2AE23AA}" xr6:coauthVersionLast="47" xr6:coauthVersionMax="47" xr10:uidLastSave="{00000000-0000-0000-0000-000000000000}"/>
  <bookViews>
    <workbookView xWindow="-120" yWindow="-120" windowWidth="15600" windowHeight="11160" activeTab="5" xr2:uid="{00000000-000D-0000-FFFF-FFFF00000000}"/>
  </bookViews>
  <sheets>
    <sheet name="รวม" sheetId="1" r:id="rId1"/>
    <sheet name="2557" sheetId="2" r:id="rId2"/>
    <sheet name="2558" sheetId="3" r:id="rId3"/>
    <sheet name="2559" sheetId="4" r:id="rId4"/>
    <sheet name="เทียบ2558-2559" sheetId="7" r:id="rId5"/>
    <sheet name="2560" sheetId="5" r:id="rId6"/>
    <sheet name="เทียบกับเป้าหมาย" sheetId="6" r:id="rId7"/>
    <sheet name="Sheet1" sheetId="8" r:id="rId8"/>
    <sheet name="2561" sheetId="9" r:id="rId9"/>
    <sheet name="2562" sheetId="10" r:id="rId10"/>
    <sheet name="2563" sheetId="11" r:id="rId11"/>
    <sheet name="2564" sheetId="12" r:id="rId12"/>
    <sheet name="เปรียบเทียบ2564-2563" sheetId="16" r:id="rId13"/>
    <sheet name="2565" sheetId="15" r:id="rId14"/>
    <sheet name="2566" sheetId="17" r:id="rId15"/>
    <sheet name="2567" sheetId="19" r:id="rId16"/>
    <sheet name="Sheet2" sheetId="13" r:id="rId17"/>
    <sheet name="เปรียบเทียบ66-67" sheetId="14" r:id="rId18"/>
    <sheet name="แผ่นงาน18" sheetId="18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9" l="1"/>
  <c r="F22" i="19"/>
  <c r="C16" i="19"/>
  <c r="C17" i="19" s="1"/>
  <c r="F20" i="19"/>
  <c r="F20" i="17"/>
  <c r="F22" i="17" s="1"/>
  <c r="F23" i="17" s="1"/>
  <c r="E15" i="19"/>
  <c r="E14" i="19"/>
  <c r="E13" i="19"/>
  <c r="E12" i="19"/>
  <c r="E11" i="19"/>
  <c r="E10" i="19"/>
  <c r="E9" i="19"/>
  <c r="E8" i="19"/>
  <c r="E7" i="19"/>
  <c r="E6" i="19"/>
  <c r="E5" i="19"/>
  <c r="E4" i="19"/>
  <c r="F20" i="18"/>
  <c r="F23" i="18" s="1"/>
  <c r="J17" i="18"/>
  <c r="H17" i="18"/>
  <c r="K16" i="18"/>
  <c r="K18" i="18" s="1"/>
  <c r="J16" i="18"/>
  <c r="J18" i="18" s="1"/>
  <c r="I16" i="18"/>
  <c r="I18" i="18" s="1"/>
  <c r="H16" i="18"/>
  <c r="H18" i="18" s="1"/>
  <c r="G16" i="18"/>
  <c r="G18" i="18" s="1"/>
  <c r="F16" i="18"/>
  <c r="F17" i="18" s="1"/>
  <c r="E16" i="18"/>
  <c r="E18" i="18" s="1"/>
  <c r="D16" i="18"/>
  <c r="D18" i="18" s="1"/>
  <c r="C16" i="18"/>
  <c r="C18" i="18" s="1"/>
  <c r="H22" i="13"/>
  <c r="H23" i="13" s="1"/>
  <c r="H20" i="13"/>
  <c r="F17" i="13"/>
  <c r="F16" i="13"/>
  <c r="F18" i="13" s="1"/>
  <c r="E16" i="13"/>
  <c r="E18" i="13" s="1"/>
  <c r="C16" i="17"/>
  <c r="C18" i="17" s="1"/>
  <c r="E15" i="17"/>
  <c r="E14" i="17"/>
  <c r="E13" i="17"/>
  <c r="E12" i="17"/>
  <c r="E11" i="17"/>
  <c r="E10" i="17"/>
  <c r="E9" i="17"/>
  <c r="E8" i="17"/>
  <c r="E7" i="17"/>
  <c r="E6" i="17"/>
  <c r="E5" i="17"/>
  <c r="E4" i="17"/>
  <c r="F22" i="15"/>
  <c r="F23" i="15" s="1"/>
  <c r="F20" i="15"/>
  <c r="C16" i="15"/>
  <c r="C17" i="15" s="1"/>
  <c r="E15" i="15"/>
  <c r="E14" i="15"/>
  <c r="E13" i="15"/>
  <c r="E12" i="15"/>
  <c r="E11" i="15"/>
  <c r="E10" i="15"/>
  <c r="E9" i="15"/>
  <c r="E8" i="15"/>
  <c r="E7" i="15"/>
  <c r="E6" i="15"/>
  <c r="E5" i="15"/>
  <c r="E4" i="15"/>
  <c r="F20" i="12"/>
  <c r="F22" i="12" s="1"/>
  <c r="F23" i="12" s="1"/>
  <c r="C17" i="12"/>
  <c r="C16" i="12"/>
  <c r="C18" i="12" s="1"/>
  <c r="E15" i="12"/>
  <c r="E14" i="12"/>
  <c r="E13" i="12"/>
  <c r="E12" i="12"/>
  <c r="E11" i="12"/>
  <c r="E10" i="12"/>
  <c r="E9" i="12"/>
  <c r="E8" i="12"/>
  <c r="E7" i="12"/>
  <c r="E6" i="12"/>
  <c r="E5" i="12"/>
  <c r="E4" i="12"/>
  <c r="E20" i="11"/>
  <c r="E22" i="11" s="1"/>
  <c r="E23" i="11" s="1"/>
  <c r="C16" i="11"/>
  <c r="C18" i="11" s="1"/>
  <c r="D15" i="11"/>
  <c r="D14" i="11"/>
  <c r="D13" i="11"/>
  <c r="D12" i="11"/>
  <c r="D11" i="11"/>
  <c r="D10" i="11"/>
  <c r="D9" i="11"/>
  <c r="D8" i="11"/>
  <c r="D7" i="11"/>
  <c r="D6" i="11"/>
  <c r="D5" i="11"/>
  <c r="D4" i="11"/>
  <c r="E20" i="10"/>
  <c r="E22" i="10" s="1"/>
  <c r="E23" i="10" s="1"/>
  <c r="C16" i="10"/>
  <c r="C17" i="10" s="1"/>
  <c r="D15" i="10"/>
  <c r="D14" i="10"/>
  <c r="D13" i="10"/>
  <c r="D12" i="10"/>
  <c r="D11" i="10"/>
  <c r="D10" i="10"/>
  <c r="D9" i="10"/>
  <c r="D8" i="10"/>
  <c r="D7" i="10"/>
  <c r="D6" i="10"/>
  <c r="D5" i="10"/>
  <c r="D4" i="10"/>
  <c r="D16" i="10" s="1"/>
  <c r="E20" i="9"/>
  <c r="E22" i="9" s="1"/>
  <c r="E23" i="9" s="1"/>
  <c r="C16" i="9"/>
  <c r="C18" i="9" s="1"/>
  <c r="D15" i="9"/>
  <c r="D14" i="9"/>
  <c r="D13" i="9"/>
  <c r="D12" i="9"/>
  <c r="D11" i="9"/>
  <c r="D10" i="9"/>
  <c r="D9" i="9"/>
  <c r="D8" i="9"/>
  <c r="D7" i="9"/>
  <c r="D6" i="9"/>
  <c r="D5" i="9"/>
  <c r="D4" i="9"/>
  <c r="D16" i="8"/>
  <c r="C16" i="8"/>
  <c r="C18" i="8" s="1"/>
  <c r="D11" i="8"/>
  <c r="D10" i="8"/>
  <c r="D9" i="8"/>
  <c r="D8" i="8"/>
  <c r="D15" i="6"/>
  <c r="D14" i="6"/>
  <c r="D13" i="6"/>
  <c r="D12" i="6"/>
  <c r="D11" i="6"/>
  <c r="D10" i="6"/>
  <c r="D9" i="6"/>
  <c r="D8" i="6"/>
  <c r="D7" i="6"/>
  <c r="D6" i="6"/>
  <c r="D5" i="6"/>
  <c r="D4" i="6"/>
  <c r="C16" i="5"/>
  <c r="C18" i="5" s="1"/>
  <c r="D15" i="5"/>
  <c r="D14" i="5"/>
  <c r="D13" i="5"/>
  <c r="D12" i="5"/>
  <c r="D11" i="5"/>
  <c r="D10" i="5"/>
  <c r="D9" i="5"/>
  <c r="D8" i="5"/>
  <c r="D7" i="5"/>
  <c r="C14" i="7"/>
  <c r="B14" i="7"/>
  <c r="D16" i="4"/>
  <c r="D18" i="4" s="1"/>
  <c r="C16" i="4"/>
  <c r="C18" i="4" s="1"/>
  <c r="C16" i="3"/>
  <c r="C18" i="3" s="1"/>
  <c r="D14" i="3"/>
  <c r="D10" i="3"/>
  <c r="D5" i="3"/>
  <c r="D9" i="2"/>
  <c r="D11" i="2" s="1"/>
  <c r="C9" i="2"/>
  <c r="C11" i="2" s="1"/>
  <c r="D42" i="1"/>
  <c r="C38" i="1"/>
  <c r="C41" i="1" s="1"/>
  <c r="D37" i="1"/>
  <c r="D20" i="1"/>
  <c r="D16" i="1"/>
  <c r="D11" i="1"/>
  <c r="E16" i="19" l="1"/>
  <c r="D38" i="1"/>
  <c r="D41" i="1" s="1"/>
  <c r="D16" i="9"/>
  <c r="D16" i="11"/>
  <c r="F25" i="17"/>
  <c r="F26" i="17" s="1"/>
  <c r="D17" i="18"/>
  <c r="G17" i="18"/>
  <c r="C17" i="17"/>
  <c r="E17" i="13"/>
  <c r="C18" i="10"/>
  <c r="E16" i="15"/>
  <c r="D16" i="3"/>
  <c r="D17" i="3" s="1"/>
  <c r="D16" i="5"/>
  <c r="E16" i="12"/>
  <c r="F26" i="19"/>
  <c r="C18" i="19"/>
  <c r="F23" i="19"/>
  <c r="E16" i="17"/>
  <c r="D18" i="9"/>
  <c r="D17" i="9"/>
  <c r="D18" i="11"/>
  <c r="D17" i="11"/>
  <c r="D18" i="10"/>
  <c r="D17" i="10"/>
  <c r="E17" i="15"/>
  <c r="E18" i="15"/>
  <c r="D18" i="3"/>
  <c r="D18" i="5"/>
  <c r="D17" i="5"/>
  <c r="E18" i="12"/>
  <c r="E17" i="12"/>
  <c r="C42" i="1"/>
  <c r="C18" i="15"/>
  <c r="F18" i="18"/>
  <c r="C17" i="8"/>
  <c r="C17" i="9"/>
  <c r="I17" i="18"/>
  <c r="C17" i="4"/>
  <c r="C10" i="2"/>
  <c r="D17" i="4"/>
  <c r="C17" i="5"/>
  <c r="C17" i="11"/>
  <c r="C17" i="18"/>
  <c r="K17" i="18"/>
  <c r="D10" i="2"/>
  <c r="C17" i="3"/>
  <c r="E17" i="18"/>
  <c r="E18" i="17" l="1"/>
  <c r="E17" i="17"/>
  <c r="E17" i="19"/>
  <c r="E18" i="19"/>
</calcChain>
</file>

<file path=xl/sharedStrings.xml><?xml version="1.0" encoding="utf-8"?>
<sst xmlns="http://schemas.openxmlformats.org/spreadsheetml/2006/main" count="434" uniqueCount="205">
  <si>
    <t>ปริมาณขยะสะสม องค์การบริหารส่วนตำบลพะเนา</t>
  </si>
  <si>
    <t>ตั้งแต่ เดือนมิถุนายน 2557 - ปัจจุบัน</t>
  </si>
  <si>
    <t>ที่</t>
  </si>
  <si>
    <t>เดือน</t>
  </si>
  <si>
    <t xml:space="preserve">ปริมาณขยะ (ตัน) </t>
  </si>
  <si>
    <t>จำนวนเงิน</t>
  </si>
  <si>
    <t>หมายเหตุ</t>
  </si>
  <si>
    <t>มิถุนายน 2557</t>
  </si>
  <si>
    <t>กรกฎาคม 2557</t>
  </si>
  <si>
    <t>สิงหาคม 2557</t>
  </si>
  <si>
    <t>กันยายน 2557</t>
  </si>
  <si>
    <t>ตุลาคม 2557</t>
  </si>
  <si>
    <t>พฤศจิกายน  2557</t>
  </si>
  <si>
    <t>ธันวาคม 2557</t>
  </si>
  <si>
    <t>มกราคม 2558</t>
  </si>
  <si>
    <t>กุมภาพันธ์ 2558</t>
  </si>
  <si>
    <t>มีนาคม 2558</t>
  </si>
  <si>
    <t>เมษายน  2558</t>
  </si>
  <si>
    <t>พฤษภาคม  2558</t>
  </si>
  <si>
    <t>มิถุนายน 2558</t>
  </si>
  <si>
    <t>กรกฎาคม 2558</t>
  </si>
  <si>
    <t xml:space="preserve">สิงหาคม 2558 </t>
  </si>
  <si>
    <t xml:space="preserve">กันยายน 2558 </t>
  </si>
  <si>
    <t>ตุลาคม 2558</t>
  </si>
  <si>
    <t>พฤศจิกายน 2558</t>
  </si>
  <si>
    <t>ธันวาคม   2558</t>
  </si>
  <si>
    <t>มกราคม 2559</t>
  </si>
  <si>
    <t>กุมภาพันธ์  2559</t>
  </si>
  <si>
    <t>มีนาคม  2559</t>
  </si>
  <si>
    <t>เมษายน 2559</t>
  </si>
  <si>
    <t>พฤษภาคม  2559</t>
  </si>
  <si>
    <t>มิถุนายน  2559</t>
  </si>
  <si>
    <t>กรกฎาคม  2559</t>
  </si>
  <si>
    <t xml:space="preserve">สิงหาคม   2559     </t>
  </si>
  <si>
    <t xml:space="preserve">กันยายน   2559     </t>
  </si>
  <si>
    <t xml:space="preserve">ตุลาคม    2559     </t>
  </si>
  <si>
    <t>พฤศจิกายน  2559</t>
  </si>
  <si>
    <t>ธันวาคม  2559</t>
  </si>
  <si>
    <t>มกราคม 2560</t>
  </si>
  <si>
    <t>รวม</t>
  </si>
  <si>
    <t>เฉลี่ย/เดือน</t>
  </si>
  <si>
    <t>เฉลี่ย/วัน</t>
  </si>
  <si>
    <t>การแจ้งชำระเงินอุทิศค่าให้บริการกำจัดขยะมูลฝอย ประจำปีงบประมาณ 2557</t>
  </si>
  <si>
    <t>ปริมาณขยะ (ตัน)</t>
  </si>
  <si>
    <t>ปริมาณขยะมูลฝอย อบต.พะเนา ประจำปีงบประมาณ 2558</t>
  </si>
  <si>
    <t>ปริมาณขยะ อบต.พะเนา  ประจำปีงบประมาณ 2559</t>
  </si>
  <si>
    <t>ปริมาณขยะ</t>
  </si>
  <si>
    <t>เทียบกับ ปี 2558</t>
  </si>
  <si>
    <t>478.77 - 461.07 =</t>
  </si>
  <si>
    <t>17.70 ตัน</t>
  </si>
  <si>
    <t xml:space="preserve">เพิ่มขึ้นคิดเป็นร้อยละ </t>
  </si>
  <si>
    <t>เป้าหมาย ร้อยละ 5</t>
  </si>
  <si>
    <t>478.77 X 5</t>
  </si>
  <si>
    <t xml:space="preserve"> =  23.94 ตัน</t>
  </si>
  <si>
    <t xml:space="preserve">ดังนั้น ปี 2560 ปริมาณขยะตำบลพะเนาต้องไม่เกิน 478.77 - 23.94 = </t>
  </si>
  <si>
    <t>454.83 ตัน</t>
  </si>
  <si>
    <t>37.90  ตัน</t>
  </si>
  <si>
    <t>ปี 2558</t>
  </si>
  <si>
    <t>ปี 2559</t>
  </si>
  <si>
    <t>ปี 2560</t>
  </si>
  <si>
    <t xml:space="preserve">ตุลาคม </t>
  </si>
  <si>
    <t>พฤศจิกายน</t>
  </si>
  <si>
    <t xml:space="preserve">ธันวาคม </t>
  </si>
  <si>
    <t xml:space="preserve">มกราคม </t>
  </si>
  <si>
    <t xml:space="preserve">กุมภาพันธ์ </t>
  </si>
  <si>
    <t xml:space="preserve">มีนาคม </t>
  </si>
  <si>
    <t xml:space="preserve">เมษายน </t>
  </si>
  <si>
    <t>พฤษภาคม</t>
  </si>
  <si>
    <t xml:space="preserve">มิถุนายน </t>
  </si>
  <si>
    <t>กรกฎาคม</t>
  </si>
  <si>
    <t>สิงหาคม</t>
  </si>
  <si>
    <t>กันยายน</t>
  </si>
  <si>
    <t>ปริมาณขยะมูลฝอย อบต.พะเนา ประจำปีงบประมาณ 2560</t>
  </si>
  <si>
    <t>กุมภาพันธ์  2560</t>
  </si>
  <si>
    <t>มีนาคม  2560</t>
  </si>
  <si>
    <t>เมษายน 2560</t>
  </si>
  <si>
    <t>พฤษภาคม  2560</t>
  </si>
  <si>
    <t>มิถุนายน  2560</t>
  </si>
  <si>
    <t>กรกฎาคม  2560</t>
  </si>
  <si>
    <t>สิงหาคม 2560</t>
  </si>
  <si>
    <t>กันยายน 2560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</si>
  <si>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</si>
  <si>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ปริมาณขยะสะสมเมื่อเทียบกับเป้าหมายค่าเฉลี่ย</t>
  </si>
  <si>
    <t>ค่าเฉลี่ย</t>
  </si>
  <si>
    <t>ผลต่าง</t>
  </si>
  <si>
    <t>ข้อมูลปริมาณขยะตั้งแต่เดือนกันยายน 2559 - เดือนเมษายน 2560</t>
  </si>
  <si>
    <t>องค์การบริหารส่วนตำบลพะเนา อ.เมืองนครราชสีมา</t>
  </si>
  <si>
    <t>กันยายน 2559</t>
  </si>
  <si>
    <t>พฤษภาคม 2560</t>
  </si>
  <si>
    <t>มิถุนายน 2560</t>
  </si>
  <si>
    <t>กรกฎาคม 2560</t>
  </si>
  <si>
    <t>เฉลี่ยต่อเดือน</t>
  </si>
  <si>
    <t>เฉลี่ยต่อวัน</t>
  </si>
  <si>
    <t>ปริมาณขยะมูลฝอย อบต.พะเนา ประจำปีงบประมาณ 2561</t>
  </si>
  <si>
    <t>มกราคม 2561</t>
  </si>
  <si>
    <t>กุมภาพันธ์  2561</t>
  </si>
  <si>
    <t>มีนาคม  2561</t>
  </si>
  <si>
    <t>เมษายน 2561</t>
  </si>
  <si>
    <t>พฤษภาคม  2561</t>
  </si>
  <si>
    <t>มิถุนายน  2561</t>
  </si>
  <si>
    <t>กรกฎาคม  2561</t>
  </si>
  <si>
    <t>สิงหาคม 2561</t>
  </si>
  <si>
    <t>กันยายน 2561</t>
  </si>
  <si>
    <t xml:space="preserve">ดังนั้น ปี 2561 ปริมาณขยะตำบลพะเนาต้องไม่เกิน 515.23-25.76 = </t>
  </si>
  <si>
    <t>ปริมาณขยะมูลฝอย อบต.พะเนา ประจำปีงบประมาณ 2562</t>
  </si>
  <si>
    <t>มกราคม 2562</t>
  </si>
  <si>
    <t>กุมภาพันธ์  2562</t>
  </si>
  <si>
    <t>มีนาคม  2562</t>
  </si>
  <si>
    <t>เมษายน 2562</t>
  </si>
  <si>
    <t>พฤษภาคม  2562</t>
  </si>
  <si>
    <t>มิถุนายน  2562</t>
  </si>
  <si>
    <t>กรกฎาคม  2562</t>
  </si>
  <si>
    <t>สิงหาคม 2562</t>
  </si>
  <si>
    <t>กันยายน 2562</t>
  </si>
  <si>
    <t xml:space="preserve">ดังนั้น ปี 2562 ปริมาณขยะตำบลพะเนาต้องไม่เกิน 513.13-25.65 = </t>
  </si>
  <si>
    <t>ปริมาณขยะมูลฝอย อบต.พะเนา ประจำปีงบประมาณ 2563</t>
  </si>
  <si>
    <t xml:space="preserve">ดังนั้น ปี 2563 ปริมาณขยะตำบลพะเนาต้องไม่เกิน 511.04-25.55 = </t>
  </si>
  <si>
    <t>ปริมาณขยะมูลฝอย อบต.พะเนา ประจำปีงบประมาณ 2564</t>
  </si>
  <si>
    <t>ต.ค.63</t>
  </si>
  <si>
    <t>พ.ย.63</t>
  </si>
  <si>
    <t>ธ.ค.63</t>
  </si>
  <si>
    <t>ม.ค.64</t>
  </si>
  <si>
    <t>ก.พ.64</t>
  </si>
  <si>
    <t>มี.ค.64</t>
  </si>
  <si>
    <t>เม.ย.64</t>
  </si>
  <si>
    <t>พ.ค.64</t>
  </si>
  <si>
    <t>มิ.ย.64</t>
  </si>
  <si>
    <t>ก.ค.64</t>
  </si>
  <si>
    <t>ส.ค.64</t>
  </si>
  <si>
    <t>ก.ย.64</t>
  </si>
  <si>
    <t xml:space="preserve">ดังนั้น ปี 2564 ปริมาณขยะตำบลพะเนาต้องไม่เกิน 552.72-27.64 = </t>
  </si>
  <si>
    <t>สรุปปริมาณขยะ ปี 2564 มากกว่าปี 2563 =</t>
  </si>
  <si>
    <t>653.96 - 552.72</t>
  </si>
  <si>
    <t>ปริมาณขยะ 2563 (ตัน)</t>
  </si>
  <si>
    <t>ปริมาณขยะ2564 (ตัน)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</si>
  <si>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</si>
  <si>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</si>
  <si>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</si>
  <si>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</si>
  <si>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</si>
  <si>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</si>
  <si>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</si>
  <si>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</si>
  <si>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</si>
  <si>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</si>
  <si>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</si>
  <si>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</si>
  <si>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ปริมาณขยะมูลฝอย อบต.พะเนา ประจำปีงบประมาณ 2565</t>
  </si>
  <si>
    <t>ต.ค.64</t>
  </si>
  <si>
    <t>พ.ย.64</t>
  </si>
  <si>
    <t>ธ.ค.64</t>
  </si>
  <si>
    <t>ม.ค.65</t>
  </si>
  <si>
    <t>ก.พ.65</t>
  </si>
  <si>
    <t>มี.ค.65</t>
  </si>
  <si>
    <t>เม.ย.65</t>
  </si>
  <si>
    <t>พ.ค.65</t>
  </si>
  <si>
    <t>มิ.ย.65</t>
  </si>
  <si>
    <t>ก.ค.65</t>
  </si>
  <si>
    <t>ส.ค.65</t>
  </si>
  <si>
    <t>ก.ย.65</t>
  </si>
  <si>
    <t>ปริมาณขยะมูลฝอย อบต.พะเนา ประจำปีงบประมาณ 2566</t>
  </si>
  <si>
    <t>ต.ค.65</t>
  </si>
  <si>
    <t>พ.ย.65</t>
  </si>
  <si>
    <t>ธ.ค.65</t>
  </si>
  <si>
    <t>ม.ค.66</t>
  </si>
  <si>
    <t>ก.พ.66</t>
  </si>
  <si>
    <t>มี.ค.66</t>
  </si>
  <si>
    <t>เม.ย.66</t>
  </si>
  <si>
    <t>พ.ค.66</t>
  </si>
  <si>
    <t>มิ.ย.66</t>
  </si>
  <si>
    <t>ก.ค.66</t>
  </si>
  <si>
    <t>ส.ค.66</t>
  </si>
  <si>
    <t>ก.ย.66</t>
  </si>
  <si>
    <t>ปริมาณขยะมูลฝอย อบต.พะเนา เปรียบเทียบ</t>
  </si>
  <si>
    <t>ปริมาณขยะมูลฝอย อบต.พะเนา ประจำปีงบประมาณ 2558-2565</t>
  </si>
  <si>
    <t>เป้าหมาย ร้อยละ 10</t>
  </si>
  <si>
    <t>ของปริมาณขยะสูงสุด</t>
  </si>
  <si>
    <t>ส.ค. 2565 = 76.58 ตัน</t>
  </si>
  <si>
    <t>ร้อยละ 10 = 7.66 ตัน</t>
  </si>
  <si>
    <r>
      <rPr>
        <sz val="16"/>
        <color theme="1"/>
        <rFont val="TH SarabunPSK"/>
        <family val="2"/>
      </rPr>
      <t xml:space="preserve">สรุปต้องไม่เกินเดือนละ </t>
    </r>
    <r>
      <rPr>
        <b/>
        <sz val="16"/>
        <color rgb="FFFF0000"/>
        <rFont val="TH SarabunPSK"/>
        <family val="2"/>
      </rPr>
      <t>68.92 ตัน</t>
    </r>
  </si>
  <si>
    <t>ต้องลดลง</t>
  </si>
  <si>
    <t>ตัน</t>
  </si>
  <si>
    <t xml:space="preserve">ดังนั้น ปี 2566 ปริมาณขยะตำบลพะเนาต้องไม่เกิน </t>
  </si>
  <si>
    <t>76.58 - 7.66</t>
  </si>
  <si>
    <t>ปริมาณขยะมูลฝอย อบต.พะเนา ประจำปีงบประมาณ 2567</t>
  </si>
  <si>
    <t>ต.ค.66</t>
  </si>
  <si>
    <t>พ.ย.66</t>
  </si>
  <si>
    <t>ธ.ค.66</t>
  </si>
  <si>
    <t>ม.ค.67</t>
  </si>
  <si>
    <t>มี.ค.67</t>
  </si>
  <si>
    <t>เม.ย.67</t>
  </si>
  <si>
    <t>พ.ค.67</t>
  </si>
  <si>
    <t>มิ.ย.67</t>
  </si>
  <si>
    <t>ก.ค.67</t>
  </si>
  <si>
    <t>ส.ค.67</t>
  </si>
  <si>
    <t>ก.ย.67</t>
  </si>
  <si>
    <t xml:space="preserve">ดังนั้น ปี 2566 ปริมาณขยะตำบลพะเนาต้องไม่เกิน 672.29-33.61 = </t>
  </si>
  <si>
    <t>สรุปปริมาณขยะ ปี 2566 ลดลงจากปี 2565 =</t>
  </si>
  <si>
    <t>672.29-661.39</t>
  </si>
  <si>
    <t>คิดเป็นร้อยละ</t>
  </si>
  <si>
    <t xml:space="preserve">ดังนั้น ปี 2567 ปริมาณขยะตำบลพะเนาต้องไม่เกิน 661.39-644 = </t>
  </si>
  <si>
    <t>สรุปปริมาณขยะ ปี 2567 ลดลงจากปี 2566 =</t>
  </si>
  <si>
    <t>661.39-640.80</t>
  </si>
  <si>
    <t>ปริมาณขยะ 2566 (ตัน)</t>
  </si>
  <si>
    <t>ปริมาณขยะ2567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</si>
</sst>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D07041E]d\ mmm\ yy;@"/>
    <numFmt numFmtId="165" formatCode="[$-107041E]d\ mmm\ yy;@"/>
    <numFmt numFmtId="166" formatCode="0.000"/>
    <numFmt numFmtId="167" formatCode="#,##0.0"/>
  </numFmts>
  <fonts count="15">
    <font>
      <sz val="11"/>
      <color theme="1"/>
      <name val="Calibri"/>
      <charset val="222"/>
      <scheme val="minor"/>
    </font>
    <font>
      <sz val="11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8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1"/>
      <color rgb="FFFF0000"/>
      <name val="TH SarabunPSK"/>
      <family val="2"/>
    </font>
    <font>
      <sz val="11"/>
      <color theme="1"/>
      <name val="Calibri"/>
      <family val="2"/>
      <scheme val="minor"/>
    </font>
    <font>
      <sz val="18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  <xf numFmtId="2" fontId="4" fillId="0" borderId="2" xfId="0" applyNumberFormat="1" applyFont="1" applyBorder="1"/>
    <xf numFmtId="2" fontId="6" fillId="3" borderId="4" xfId="0" applyNumberFormat="1" applyFont="1" applyFill="1" applyBorder="1"/>
    <xf numFmtId="2" fontId="4" fillId="2" borderId="1" xfId="0" applyNumberFormat="1" applyFont="1" applyFill="1" applyBorder="1"/>
    <xf numFmtId="2" fontId="4" fillId="2" borderId="2" xfId="0" applyNumberFormat="1" applyFont="1" applyFill="1" applyBorder="1"/>
    <xf numFmtId="2" fontId="4" fillId="2" borderId="5" xfId="0" applyNumberFormat="1" applyFont="1" applyFill="1" applyBorder="1"/>
    <xf numFmtId="2" fontId="4" fillId="0" borderId="5" xfId="0" applyNumberFormat="1" applyFont="1" applyBorder="1"/>
    <xf numFmtId="0" fontId="6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4" fillId="2" borderId="6" xfId="0" applyFont="1" applyFill="1" applyBorder="1"/>
    <xf numFmtId="2" fontId="4" fillId="0" borderId="6" xfId="0" applyNumberFormat="1" applyFont="1" applyBorder="1"/>
    <xf numFmtId="2" fontId="4" fillId="0" borderId="7" xfId="0" applyNumberFormat="1" applyFont="1" applyBorder="1"/>
    <xf numFmtId="2" fontId="6" fillId="3" borderId="8" xfId="0" applyNumberFormat="1" applyFont="1" applyFill="1" applyBorder="1"/>
    <xf numFmtId="0" fontId="6" fillId="0" borderId="9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4" fillId="2" borderId="10" xfId="0" applyFont="1" applyFill="1" applyBorder="1"/>
    <xf numFmtId="2" fontId="4" fillId="0" borderId="10" xfId="0" applyNumberFormat="1" applyFont="1" applyBorder="1"/>
    <xf numFmtId="2" fontId="6" fillId="3" borderId="10" xfId="0" applyNumberFormat="1" applyFont="1" applyFill="1" applyBorder="1"/>
    <xf numFmtId="2" fontId="6" fillId="3" borderId="11" xfId="0" applyNumberFormat="1" applyFont="1" applyFill="1" applyBorder="1"/>
    <xf numFmtId="2" fontId="6" fillId="3" borderId="3" xfId="0" applyNumberFormat="1" applyFont="1" applyFill="1" applyBorder="1"/>
    <xf numFmtId="0" fontId="6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4" fillId="2" borderId="12" xfId="0" applyFont="1" applyFill="1" applyBorder="1"/>
    <xf numFmtId="2" fontId="4" fillId="0" borderId="12" xfId="0" applyNumberFormat="1" applyFont="1" applyBorder="1"/>
    <xf numFmtId="2" fontId="4" fillId="0" borderId="13" xfId="0" applyNumberFormat="1" applyFont="1" applyBorder="1"/>
    <xf numFmtId="2" fontId="4" fillId="2" borderId="6" xfId="0" applyNumberFormat="1" applyFont="1" applyFill="1" applyBorder="1"/>
    <xf numFmtId="0" fontId="4" fillId="0" borderId="9" xfId="0" applyFont="1" applyBorder="1" applyAlignment="1">
      <alignment horizontal="center"/>
    </xf>
    <xf numFmtId="0" fontId="7" fillId="3" borderId="10" xfId="0" applyFont="1" applyFill="1" applyBorder="1"/>
    <xf numFmtId="2" fontId="4" fillId="2" borderId="10" xfId="0" applyNumberFormat="1" applyFont="1" applyFill="1" applyBorder="1"/>
    <xf numFmtId="2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4" fontId="3" fillId="0" borderId="1" xfId="0" applyNumberFormat="1" applyFont="1" applyBorder="1"/>
    <xf numFmtId="2" fontId="3" fillId="0" borderId="2" xfId="0" applyNumberFormat="1" applyFont="1" applyBorder="1"/>
    <xf numFmtId="4" fontId="3" fillId="0" borderId="5" xfId="0" applyNumberFormat="1" applyFont="1" applyBorder="1"/>
    <xf numFmtId="2" fontId="3" fillId="0" borderId="5" xfId="0" applyNumberFormat="1" applyFont="1" applyBorder="1"/>
    <xf numFmtId="2" fontId="3" fillId="0" borderId="14" xfId="0" applyNumberFormat="1" applyFont="1" applyBorder="1"/>
    <xf numFmtId="0" fontId="4" fillId="0" borderId="0" xfId="0" applyFont="1"/>
    <xf numFmtId="0" fontId="6" fillId="0" borderId="0" xfId="0" applyFont="1"/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2" fontId="8" fillId="0" borderId="0" xfId="0" applyNumberFormat="1" applyFont="1"/>
    <xf numFmtId="0" fontId="9" fillId="0" borderId="0" xfId="0" applyFont="1"/>
    <xf numFmtId="2" fontId="7" fillId="0" borderId="0" xfId="0" applyNumberFormat="1" applyFont="1" applyAlignment="1">
      <alignment horizontal="left"/>
    </xf>
    <xf numFmtId="2" fontId="7" fillId="3" borderId="1" xfId="0" applyNumberFormat="1" applyFont="1" applyFill="1" applyBorder="1" applyAlignment="1">
      <alignment horizontal="left"/>
    </xf>
    <xf numFmtId="43" fontId="4" fillId="0" borderId="0" xfId="0" applyNumberFormat="1" applyFont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2" fontId="4" fillId="0" borderId="19" xfId="0" applyNumberFormat="1" applyFont="1" applyBorder="1"/>
    <xf numFmtId="2" fontId="6" fillId="3" borderId="20" xfId="0" applyNumberFormat="1" applyFont="1" applyFill="1" applyBorder="1"/>
    <xf numFmtId="2" fontId="7" fillId="4" borderId="17" xfId="0" applyNumberFormat="1" applyFont="1" applyFill="1" applyBorder="1"/>
    <xf numFmtId="0" fontId="11" fillId="0" borderId="0" xfId="0" applyFont="1"/>
    <xf numFmtId="2" fontId="6" fillId="3" borderId="21" xfId="0" applyNumberFormat="1" applyFont="1" applyFill="1" applyBorder="1"/>
    <xf numFmtId="2" fontId="4" fillId="2" borderId="22" xfId="0" applyNumberFormat="1" applyFont="1" applyFill="1" applyBorder="1"/>
    <xf numFmtId="2" fontId="6" fillId="3" borderId="23" xfId="0" applyNumberFormat="1" applyFont="1" applyFill="1" applyBorder="1"/>
    <xf numFmtId="2" fontId="4" fillId="0" borderId="21" xfId="0" applyNumberFormat="1" applyFont="1" applyBorder="1"/>
    <xf numFmtId="2" fontId="4" fillId="0" borderId="22" xfId="0" applyNumberFormat="1" applyFont="1" applyBorder="1"/>
    <xf numFmtId="2" fontId="4" fillId="0" borderId="24" xfId="0" applyNumberFormat="1" applyFont="1" applyBorder="1"/>
    <xf numFmtId="2" fontId="6" fillId="3" borderId="22" xfId="0" applyNumberFormat="1" applyFont="1" applyFill="1" applyBorder="1"/>
    <xf numFmtId="0" fontId="6" fillId="3" borderId="24" xfId="0" applyFont="1" applyFill="1" applyBorder="1"/>
    <xf numFmtId="0" fontId="4" fillId="0" borderId="21" xfId="0" applyFont="1" applyBorder="1"/>
    <xf numFmtId="0" fontId="4" fillId="0" borderId="22" xfId="0" applyFont="1" applyBorder="1"/>
    <xf numFmtId="0" fontId="1" fillId="0" borderId="24" xfId="0" applyFont="1" applyBorder="1"/>
    <xf numFmtId="2" fontId="6" fillId="3" borderId="25" xfId="0" applyNumberFormat="1" applyFont="1" applyFill="1" applyBorder="1"/>
    <xf numFmtId="2" fontId="6" fillId="3" borderId="26" xfId="0" applyNumberFormat="1" applyFont="1" applyFill="1" applyBorder="1"/>
    <xf numFmtId="0" fontId="1" fillId="0" borderId="18" xfId="0" applyFont="1" applyBorder="1"/>
    <xf numFmtId="2" fontId="6" fillId="4" borderId="16" xfId="0" applyNumberFormat="1" applyFont="1" applyFill="1" applyBorder="1"/>
    <xf numFmtId="2" fontId="6" fillId="4" borderId="17" xfId="0" applyNumberFormat="1" applyFont="1" applyFill="1" applyBorder="1"/>
    <xf numFmtId="0" fontId="1" fillId="0" borderId="17" xfId="0" applyFont="1" applyBorder="1"/>
    <xf numFmtId="2" fontId="6" fillId="3" borderId="19" xfId="0" applyNumberFormat="1" applyFont="1" applyFill="1" applyBorder="1"/>
    <xf numFmtId="2" fontId="6" fillId="4" borderId="20" xfId="0" applyNumberFormat="1" applyFont="1" applyFill="1" applyBorder="1"/>
    <xf numFmtId="0" fontId="1" fillId="0" borderId="23" xfId="0" applyFont="1" applyBorder="1"/>
    <xf numFmtId="2" fontId="6" fillId="3" borderId="16" xfId="0" applyNumberFormat="1" applyFont="1" applyFill="1" applyBorder="1"/>
    <xf numFmtId="2" fontId="4" fillId="0" borderId="20" xfId="0" applyNumberFormat="1" applyFont="1" applyBorder="1"/>
    <xf numFmtId="2" fontId="3" fillId="0" borderId="21" xfId="0" applyNumberFormat="1" applyFont="1" applyBorder="1"/>
    <xf numFmtId="2" fontId="3" fillId="0" borderId="22" xfId="0" applyNumberFormat="1" applyFont="1" applyBorder="1"/>
    <xf numFmtId="2" fontId="3" fillId="0" borderId="24" xfId="0" applyNumberFormat="1" applyFont="1" applyBorder="1"/>
    <xf numFmtId="2" fontId="3" fillId="0" borderId="27" xfId="0" applyNumberFormat="1" applyFont="1" applyBorder="1"/>
    <xf numFmtId="2" fontId="3" fillId="0" borderId="28" xfId="0" applyNumberFormat="1" applyFont="1" applyBorder="1"/>
    <xf numFmtId="17" fontId="4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3" fontId="3" fillId="0" borderId="1" xfId="0" applyNumberFormat="1" applyFont="1" applyBorder="1"/>
    <xf numFmtId="3" fontId="3" fillId="0" borderId="0" xfId="0" applyNumberFormat="1" applyFont="1"/>
    <xf numFmtId="43" fontId="3" fillId="0" borderId="1" xfId="1" applyFont="1" applyBorder="1"/>
    <xf numFmtId="43" fontId="3" fillId="0" borderId="0" xfId="1" applyFont="1" applyBorder="1"/>
    <xf numFmtId="2" fontId="3" fillId="0" borderId="0" xfId="0" applyNumberFormat="1" applyFont="1"/>
    <xf numFmtId="0" fontId="8" fillId="0" borderId="0" xfId="0" applyFont="1"/>
    <xf numFmtId="0" fontId="11" fillId="0" borderId="1" xfId="0" applyFont="1" applyBorder="1"/>
    <xf numFmtId="49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/>
    <xf numFmtId="3" fontId="6" fillId="0" borderId="1" xfId="0" applyNumberFormat="1" applyFont="1" applyBorder="1"/>
    <xf numFmtId="0" fontId="6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7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3" fontId="4" fillId="2" borderId="1" xfId="0" applyNumberFormat="1" applyFont="1" applyFill="1" applyBorder="1"/>
    <xf numFmtId="2" fontId="7" fillId="0" borderId="0" xfId="0" applyNumberFormat="1" applyFont="1"/>
    <xf numFmtId="0" fontId="3" fillId="0" borderId="0" xfId="0" applyFont="1"/>
    <xf numFmtId="0" fontId="9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17" fontId="11" fillId="0" borderId="1" xfId="0" applyNumberFormat="1" applyFont="1" applyBorder="1"/>
    <xf numFmtId="2" fontId="11" fillId="0" borderId="1" xfId="0" applyNumberFormat="1" applyFont="1" applyBorder="1"/>
    <xf numFmtId="2" fontId="11" fillId="2" borderId="1" xfId="0" applyNumberFormat="1" applyFont="1" applyFill="1" applyBorder="1"/>
    <xf numFmtId="17" fontId="11" fillId="0" borderId="0" xfId="0" applyNumberFormat="1" applyFont="1"/>
    <xf numFmtId="2" fontId="11" fillId="0" borderId="0" xfId="0" applyNumberFormat="1" applyFont="1"/>
    <xf numFmtId="0" fontId="7" fillId="0" borderId="0" xfId="0" applyFont="1" applyAlignment="1">
      <alignment horizontal="left"/>
    </xf>
    <xf numFmtId="0" fontId="3" fillId="5" borderId="1" xfId="0" applyFont="1" applyFill="1" applyBorder="1" applyAlignment="1">
      <alignment horizontal="center"/>
    </xf>
    <xf numFmtId="0" fontId="0" fillId="0" borderId="1" xfId="0" applyBorder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/>
    <xf numFmtId="2" fontId="4" fillId="5" borderId="1" xfId="0" applyNumberFormat="1" applyFont="1" applyFill="1" applyBorder="1"/>
    <xf numFmtId="49" fontId="7" fillId="5" borderId="1" xfId="0" applyNumberFormat="1" applyFont="1" applyFill="1" applyBorder="1" applyAlignment="1">
      <alignment horizontal="left"/>
    </xf>
    <xf numFmtId="0" fontId="7" fillId="5" borderId="1" xfId="0" applyFont="1" applyFill="1" applyBorder="1"/>
    <xf numFmtId="0" fontId="3" fillId="5" borderId="1" xfId="0" applyFont="1" applyFill="1" applyBorder="1"/>
    <xf numFmtId="0" fontId="4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4" xfId="0" applyFont="1" applyBorder="1"/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left"/>
    </xf>
    <xf numFmtId="3" fontId="7" fillId="2" borderId="1" xfId="0" applyNumberFormat="1" applyFont="1" applyFill="1" applyBorder="1"/>
    <xf numFmtId="0" fontId="7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2" fontId="3" fillId="2" borderId="1" xfId="0" applyNumberFormat="1" applyFont="1" applyFill="1" applyBorder="1"/>
    <xf numFmtId="43" fontId="3" fillId="2" borderId="1" xfId="1" applyFont="1" applyFill="1" applyBorder="1"/>
    <xf numFmtId="0" fontId="6" fillId="0" borderId="2" xfId="0" applyFont="1" applyBorder="1" applyAlignment="1">
      <alignment horizontal="center"/>
    </xf>
    <xf numFmtId="49" fontId="6" fillId="5" borderId="1" xfId="0" applyNumberFormat="1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/>
    <xf numFmtId="0" fontId="6" fillId="0" borderId="24" xfId="0" applyFont="1" applyBorder="1"/>
    <xf numFmtId="2" fontId="4" fillId="5" borderId="1" xfId="0" applyNumberFormat="1" applyFont="1" applyFill="1" applyBorder="1" applyAlignment="1">
      <alignment horizontal="right"/>
    </xf>
    <xf numFmtId="3" fontId="4" fillId="5" borderId="1" xfId="0" applyNumberFormat="1" applyFont="1" applyFill="1" applyBorder="1"/>
    <xf numFmtId="2" fontId="3" fillId="5" borderId="1" xfId="0" applyNumberFormat="1" applyFont="1" applyFill="1" applyBorder="1"/>
    <xf numFmtId="3" fontId="3" fillId="5" borderId="1" xfId="0" applyNumberFormat="1" applyFont="1" applyFill="1" applyBorder="1"/>
    <xf numFmtId="43" fontId="3" fillId="5" borderId="1" xfId="1" applyFont="1" applyFill="1" applyBorder="1"/>
    <xf numFmtId="0" fontId="12" fillId="0" borderId="0" xfId="0" applyFont="1"/>
    <xf numFmtId="0" fontId="1" fillId="6" borderId="0" xfId="0" applyFont="1" applyFill="1"/>
    <xf numFmtId="49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2" fontId="4" fillId="0" borderId="1" xfId="0" applyNumberFormat="1" applyFont="1" applyBorder="1" applyAlignment="1">
      <alignment horizontal="right"/>
    </xf>
    <xf numFmtId="0" fontId="4" fillId="0" borderId="29" xfId="0" applyFont="1" applyBorder="1" applyAlignment="1">
      <alignment horizontal="center"/>
    </xf>
    <xf numFmtId="49" fontId="4" fillId="0" borderId="29" xfId="0" applyNumberFormat="1" applyFont="1" applyBorder="1" applyAlignment="1">
      <alignment horizontal="left"/>
    </xf>
    <xf numFmtId="2" fontId="4" fillId="0" borderId="29" xfId="0" applyNumberFormat="1" applyFont="1" applyBorder="1" applyAlignment="1">
      <alignment horizontal="right"/>
    </xf>
    <xf numFmtId="3" fontId="4" fillId="0" borderId="29" xfId="0" applyNumberFormat="1" applyFont="1" applyBorder="1"/>
    <xf numFmtId="0" fontId="4" fillId="0" borderId="29" xfId="0" applyFont="1" applyBorder="1"/>
    <xf numFmtId="0" fontId="7" fillId="0" borderId="12" xfId="0" applyFont="1" applyBorder="1" applyAlignment="1">
      <alignment horizontal="center"/>
    </xf>
    <xf numFmtId="49" fontId="7" fillId="0" borderId="12" xfId="0" applyNumberFormat="1" applyFont="1" applyBorder="1" applyAlignment="1">
      <alignment horizontal="left"/>
    </xf>
    <xf numFmtId="0" fontId="7" fillId="0" borderId="12" xfId="0" applyFont="1" applyBorder="1"/>
    <xf numFmtId="3" fontId="7" fillId="0" borderId="12" xfId="0" applyNumberFormat="1" applyFont="1" applyBorder="1"/>
    <xf numFmtId="0" fontId="4" fillId="7" borderId="1" xfId="0" applyFont="1" applyFill="1" applyBorder="1"/>
    <xf numFmtId="3" fontId="4" fillId="7" borderId="1" xfId="0" applyNumberFormat="1" applyFont="1" applyFill="1" applyBorder="1"/>
    <xf numFmtId="0" fontId="4" fillId="8" borderId="1" xfId="0" applyFont="1" applyFill="1" applyBorder="1"/>
    <xf numFmtId="3" fontId="4" fillId="8" borderId="1" xfId="0" applyNumberFormat="1" applyFont="1" applyFill="1" applyBorder="1"/>
    <xf numFmtId="0" fontId="12" fillId="0" borderId="1" xfId="0" applyFont="1" applyBorder="1"/>
    <xf numFmtId="2" fontId="7" fillId="0" borderId="1" xfId="0" applyNumberFormat="1" applyFont="1" applyBorder="1"/>
    <xf numFmtId="0" fontId="3" fillId="6" borderId="1" xfId="0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/>
    <xf numFmtId="3" fontId="3" fillId="6" borderId="1" xfId="0" applyNumberFormat="1" applyFont="1" applyFill="1" applyBorder="1"/>
    <xf numFmtId="0" fontId="1" fillId="6" borderId="1" xfId="0" applyFont="1" applyFill="1" applyBorder="1"/>
    <xf numFmtId="0" fontId="7" fillId="0" borderId="29" xfId="0" applyFont="1" applyBorder="1" applyAlignment="1">
      <alignment horizontal="center"/>
    </xf>
    <xf numFmtId="49" fontId="7" fillId="0" borderId="29" xfId="0" applyNumberFormat="1" applyFont="1" applyBorder="1" applyAlignment="1">
      <alignment horizontal="left"/>
    </xf>
    <xf numFmtId="0" fontId="7" fillId="0" borderId="29" xfId="0" applyFont="1" applyBorder="1"/>
    <xf numFmtId="3" fontId="7" fillId="0" borderId="29" xfId="0" applyNumberFormat="1" applyFont="1" applyBorder="1"/>
    <xf numFmtId="0" fontId="12" fillId="0" borderId="29" xfId="0" applyFont="1" applyBorder="1"/>
    <xf numFmtId="49" fontId="4" fillId="0" borderId="12" xfId="0" applyNumberFormat="1" applyFont="1" applyBorder="1" applyAlignment="1">
      <alignment horizontal="left"/>
    </xf>
    <xf numFmtId="0" fontId="4" fillId="0" borderId="12" xfId="0" applyFont="1" applyBorder="1"/>
    <xf numFmtId="3" fontId="4" fillId="0" borderId="12" xfId="0" applyNumberFormat="1" applyFont="1" applyBorder="1"/>
    <xf numFmtId="0" fontId="1" fillId="0" borderId="12" xfId="0" applyFont="1" applyBorder="1"/>
    <xf numFmtId="0" fontId="1" fillId="0" borderId="1" xfId="0" applyFont="1" applyBorder="1"/>
    <xf numFmtId="49" fontId="7" fillId="0" borderId="1" xfId="0" applyNumberFormat="1" applyFont="1" applyBorder="1"/>
    <xf numFmtId="49" fontId="7" fillId="0" borderId="29" xfId="0" applyNumberFormat="1" applyFont="1" applyBorder="1"/>
    <xf numFmtId="2" fontId="7" fillId="0" borderId="29" xfId="0" applyNumberFormat="1" applyFont="1" applyBorder="1"/>
    <xf numFmtId="49" fontId="7" fillId="0" borderId="12" xfId="0" applyNumberFormat="1" applyFont="1" applyBorder="1"/>
    <xf numFmtId="2" fontId="7" fillId="0" borderId="12" xfId="0" applyNumberFormat="1" applyFont="1" applyBorder="1"/>
    <xf numFmtId="0" fontId="12" fillId="0" borderId="12" xfId="0" applyFont="1" applyBorder="1"/>
    <xf numFmtId="43" fontId="4" fillId="8" borderId="1" xfId="1" applyFont="1" applyFill="1" applyBorder="1"/>
    <xf numFmtId="43" fontId="3" fillId="0" borderId="0" xfId="1" applyFont="1"/>
    <xf numFmtId="2" fontId="4" fillId="0" borderId="0" xfId="0" applyNumberFormat="1" applyFont="1"/>
    <xf numFmtId="2" fontId="6" fillId="2" borderId="1" xfId="0" applyNumberFormat="1" applyFont="1" applyFill="1" applyBorder="1"/>
    <xf numFmtId="49" fontId="14" fillId="0" borderId="1" xfId="0" applyNumberFormat="1" applyFont="1" applyBorder="1" applyAlignment="1">
      <alignment horizontal="center"/>
    </xf>
    <xf numFmtId="2" fontId="14" fillId="0" borderId="1" xfId="0" applyNumberFormat="1" applyFont="1" applyBorder="1"/>
    <xf numFmtId="3" fontId="14" fillId="0" borderId="1" xfId="0" applyNumberFormat="1" applyFont="1" applyBorder="1"/>
    <xf numFmtId="0" fontId="14" fillId="0" borderId="1" xfId="0" applyFont="1" applyBorder="1" applyAlignment="1">
      <alignment horizontal="center"/>
    </xf>
    <xf numFmtId="166" fontId="6" fillId="0" borderId="1" xfId="0" applyNumberFormat="1" applyFont="1" applyBorder="1"/>
    <xf numFmtId="167" fontId="6" fillId="0" borderId="1" xfId="0" applyNumberFormat="1" applyFont="1" applyBorder="1"/>
    <xf numFmtId="166" fontId="14" fillId="0" borderId="1" xfId="0" applyNumberFormat="1" applyFont="1" applyBorder="1"/>
    <xf numFmtId="167" fontId="14" fillId="0" borderId="1" xfId="0" applyNumberFormat="1" applyFont="1" applyBorder="1"/>
    <xf numFmtId="4" fontId="6" fillId="0" borderId="1" xfId="0" applyNumberFormat="1" applyFont="1" applyBorder="1"/>
    <xf numFmtId="166" fontId="4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167" fontId="4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0000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รวม!$C$5</c:f>
              <c:strCache>
                <c:ptCount val="1"/>
                <c:pt idx="0">
                  <c:v>ปริมาณขยะ (ตัน) </c:v>
                </c:pt>
              </c:strCache>
            </c:strRef>
          </c:tx>
          <c:spPr>
            <a:ln w="28575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strRef>
              <c:f>รวม!$B$6:$B$37</c:f>
              <c:strCache>
                <c:ptCount val="32"/>
                <c:pt idx="0">
                  <c:v>มิถุนายน 2557</c:v>
                </c:pt>
                <c:pt idx="1">
                  <c:v>กรกฎาคม 2557</c:v>
                </c:pt>
                <c:pt idx="2">
                  <c:v>สิงหาคม 2557</c:v>
                </c:pt>
                <c:pt idx="3">
                  <c:v>กันยายน 2557</c:v>
                </c:pt>
                <c:pt idx="4">
                  <c:v>ตุลาคม 2557</c:v>
                </c:pt>
                <c:pt idx="5">
                  <c:v>พฤศจิกายน  2557</c:v>
                </c:pt>
                <c:pt idx="6">
                  <c:v>ธันวาคม 2557</c:v>
                </c:pt>
                <c:pt idx="7">
                  <c:v>มกราคม 2558</c:v>
                </c:pt>
                <c:pt idx="8">
                  <c:v>กุมภาพันธ์ 2558</c:v>
                </c:pt>
                <c:pt idx="9">
                  <c:v>มีนาคม 2558</c:v>
                </c:pt>
                <c:pt idx="10">
                  <c:v>เมษายน  2558</c:v>
                </c:pt>
                <c:pt idx="11">
                  <c:v>พฤษภาคม  2558</c:v>
                </c:pt>
                <c:pt idx="12">
                  <c:v>มิถุนายน 2558</c:v>
                </c:pt>
                <c:pt idx="13">
                  <c:v>กรกฎาคม 2558</c:v>
                </c:pt>
                <c:pt idx="14">
                  <c:v>สิงหาคม 2558 </c:v>
                </c:pt>
                <c:pt idx="15">
                  <c:v>กันยายน 2558 </c:v>
                </c:pt>
                <c:pt idx="16">
                  <c:v>ตุลาคม 2558</c:v>
                </c:pt>
                <c:pt idx="17">
                  <c:v>พฤศจิกายน 2558</c:v>
                </c:pt>
                <c:pt idx="18">
                  <c:v>ธันวาคม   2558</c:v>
                </c:pt>
                <c:pt idx="19">
                  <c:v>มกราคม 2559</c:v>
                </c:pt>
                <c:pt idx="20">
                  <c:v>กุมภาพันธ์  2559</c:v>
                </c:pt>
                <c:pt idx="21">
                  <c:v>มีนาคม  2559</c:v>
                </c:pt>
                <c:pt idx="22">
                  <c:v>เมษายน 2559</c:v>
                </c:pt>
                <c:pt idx="23">
                  <c:v>พฤษภาคม  2559</c:v>
                </c:pt>
                <c:pt idx="24">
                  <c:v>มิถุนายน  2559</c:v>
                </c:pt>
                <c:pt idx="25">
                  <c:v>กรกฎาคม  2559</c:v>
                </c:pt>
                <c:pt idx="26">
                  <c:v>สิงหาคม   2559     </c:v>
                </c:pt>
                <c:pt idx="27">
                  <c:v>กันยายน   2559     </c:v>
                </c:pt>
                <c:pt idx="28">
                  <c:v>ตุลาคม    2559     </c:v>
                </c:pt>
                <c:pt idx="29">
                  <c:v>พฤศจิกายน  2559</c:v>
                </c:pt>
                <c:pt idx="30">
                  <c:v>ธันวาคม  2559</c:v>
                </c:pt>
                <c:pt idx="31">
                  <c:v>มกราคม 2560</c:v>
                </c:pt>
              </c:strCache>
            </c:strRef>
          </c:cat>
          <c:val>
            <c:numRef>
              <c:f>รวม!$C$6:$C$37</c:f>
              <c:numCache>
                <c:formatCode>0.00</c:formatCode>
                <c:ptCount val="32"/>
                <c:pt idx="0">
                  <c:v>42.5</c:v>
                </c:pt>
                <c:pt idx="1">
                  <c:v>40.5</c:v>
                </c:pt>
                <c:pt idx="2">
                  <c:v>35.5</c:v>
                </c:pt>
                <c:pt idx="3">
                  <c:v>34.5</c:v>
                </c:pt>
                <c:pt idx="4" formatCode="General">
                  <c:v>40.42</c:v>
                </c:pt>
                <c:pt idx="5" formatCode="General">
                  <c:v>28.04</c:v>
                </c:pt>
                <c:pt idx="6" formatCode="General">
                  <c:v>36.21</c:v>
                </c:pt>
                <c:pt idx="7" formatCode="General">
                  <c:v>32.89</c:v>
                </c:pt>
                <c:pt idx="8">
                  <c:v>33.1</c:v>
                </c:pt>
                <c:pt idx="9" formatCode="General">
                  <c:v>33.93</c:v>
                </c:pt>
                <c:pt idx="10" formatCode="General">
                  <c:v>39.03</c:v>
                </c:pt>
                <c:pt idx="11" formatCode="General">
                  <c:v>40.44</c:v>
                </c:pt>
                <c:pt idx="12" formatCode="General">
                  <c:v>40.229999999999997</c:v>
                </c:pt>
                <c:pt idx="13">
                  <c:v>42.67</c:v>
                </c:pt>
                <c:pt idx="14" formatCode="General">
                  <c:v>51.17</c:v>
                </c:pt>
                <c:pt idx="15" formatCode="General">
                  <c:v>42.94</c:v>
                </c:pt>
                <c:pt idx="16" formatCode="General">
                  <c:v>38.79</c:v>
                </c:pt>
                <c:pt idx="17" formatCode="General">
                  <c:v>35.130000000000003</c:v>
                </c:pt>
                <c:pt idx="18">
                  <c:v>33.4</c:v>
                </c:pt>
                <c:pt idx="19" formatCode="General">
                  <c:v>40.76</c:v>
                </c:pt>
                <c:pt idx="20" formatCode="General">
                  <c:v>32.07</c:v>
                </c:pt>
                <c:pt idx="21" formatCode="General">
                  <c:v>37.11</c:v>
                </c:pt>
                <c:pt idx="22">
                  <c:v>33.97</c:v>
                </c:pt>
                <c:pt idx="23">
                  <c:v>40.31</c:v>
                </c:pt>
                <c:pt idx="24">
                  <c:v>44.6</c:v>
                </c:pt>
                <c:pt idx="25">
                  <c:v>46.05</c:v>
                </c:pt>
                <c:pt idx="26">
                  <c:v>48.79</c:v>
                </c:pt>
                <c:pt idx="27">
                  <c:v>47.79</c:v>
                </c:pt>
                <c:pt idx="28">
                  <c:v>46.21</c:v>
                </c:pt>
                <c:pt idx="29">
                  <c:v>39.590000000000003</c:v>
                </c:pt>
                <c:pt idx="30">
                  <c:v>39.909999999999997</c:v>
                </c:pt>
                <c:pt idx="31" formatCode="General">
                  <c:v>40.729999999999997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6E-4D1D-B2C7-122088852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831904"/>
        <c:axId val="740843872"/>
      </c:lineChart>
      <c:catAx>
        <c:axId val="74083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43872"/>
        <c:crosses val="autoZero"/>
        <c:auto val="1"/>
        <c:lblAlgn val="ctr"/>
        <c:lblOffset val="100"/>
        <c:noMultiLvlLbl val="0"/>
      </c:catAx>
      <c:valAx>
        <c:axId val="74084387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31904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'2558'!$C$3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'2558'!$B$4:$B$15</c:f>
              <c:strCache>
                <c:ptCount val="12"/>
                <c:pt idx="0">
                  <c:v>ตุลาคม 2557</c:v>
                </c:pt>
                <c:pt idx="1">
                  <c:v>พฤศจิกายน  2557</c:v>
                </c:pt>
                <c:pt idx="2">
                  <c:v>ธันวาคม 2557</c:v>
                </c:pt>
                <c:pt idx="3">
                  <c:v>มกราคม 2558</c:v>
                </c:pt>
                <c:pt idx="4">
                  <c:v>กุมภาพันธ์ 2558</c:v>
                </c:pt>
                <c:pt idx="5">
                  <c:v>มีนาคม 2558</c:v>
                </c:pt>
                <c:pt idx="6">
                  <c:v>เมษายน  2558</c:v>
                </c:pt>
                <c:pt idx="7">
                  <c:v>พฤษภาคม  2558</c:v>
                </c:pt>
                <c:pt idx="8">
                  <c:v>มิถุนายน 2558</c:v>
                </c:pt>
                <c:pt idx="9">
                  <c:v>กรกฎาคม 2558</c:v>
                </c:pt>
                <c:pt idx="10">
                  <c:v>สิงหาคม 2558 </c:v>
                </c:pt>
                <c:pt idx="11">
                  <c:v>กันยายน 2558 </c:v>
                </c:pt>
              </c:strCache>
            </c:strRef>
          </c:cat>
          <c:val>
            <c:numRef>
              <c:f>'2558'!$C$4:$C$15</c:f>
              <c:numCache>
                <c:formatCode>General</c:formatCode>
                <c:ptCount val="12"/>
                <c:pt idx="0">
                  <c:v>40.42</c:v>
                </c:pt>
                <c:pt idx="1">
                  <c:v>28.04</c:v>
                </c:pt>
                <c:pt idx="2">
                  <c:v>36.21</c:v>
                </c:pt>
                <c:pt idx="3">
                  <c:v>32.89</c:v>
                </c:pt>
                <c:pt idx="4" formatCode="0.00">
                  <c:v>33.1</c:v>
                </c:pt>
                <c:pt idx="5">
                  <c:v>33.93</c:v>
                </c:pt>
                <c:pt idx="6">
                  <c:v>39.03</c:v>
                </c:pt>
                <c:pt idx="7">
                  <c:v>40.44</c:v>
                </c:pt>
                <c:pt idx="8">
                  <c:v>40.229999999999997</c:v>
                </c:pt>
                <c:pt idx="9" formatCode="0.00">
                  <c:v>42.67</c:v>
                </c:pt>
                <c:pt idx="10">
                  <c:v>51.17</c:v>
                </c:pt>
                <c:pt idx="11">
                  <c:v>42.94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E6-46DC-8F7C-C85632E63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832992"/>
        <c:axId val="740842240"/>
      </c:lineChart>
      <c:catAx>
        <c:axId val="740832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42240"/>
        <c:crosses val="autoZero"/>
        <c:auto val="1"/>
        <c:lblAlgn val="ctr"/>
        <c:lblOffset val="100"/>
        <c:noMultiLvlLbl val="0"/>
      </c:catAx>
      <c:valAx>
        <c:axId val="740842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32992"/>
        <c:crosses val="autoZero"/>
        <c:crossBetween val="between"/>
      </c:valAx>
      <c:spPr>
        <a:solidFill>
          <a:schemeClr val="accent6">
            <a:lumMod val="60000"/>
            <a:lumOff val="40000"/>
          </a:schemeClr>
        </a:solidFill>
      </c:spPr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1">
        <a:lumMod val="60000"/>
        <a:lumOff val="40000"/>
      </a:schemeClr>
    </a:solidFill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'2559'!$C$3</c:f>
              <c:strCache>
                <c:ptCount val="1"/>
                <c:pt idx="0">
                  <c:v>ปริมาณขยะ</c:v>
                </c:pt>
              </c:strCache>
            </c:strRef>
          </c:tx>
          <c:spPr>
            <a:ln w="1905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'2559'!$B$4:$B$15</c:f>
              <c:strCache>
                <c:ptCount val="12"/>
                <c:pt idx="0">
                  <c:v>ตุลาคม 2558</c:v>
                </c:pt>
                <c:pt idx="1">
                  <c:v>พฤศจิกายน 2558</c:v>
                </c:pt>
                <c:pt idx="2">
                  <c:v>ธันวาคม   2558</c:v>
                </c:pt>
                <c:pt idx="3">
                  <c:v>มกราคม 2559</c:v>
                </c:pt>
                <c:pt idx="4">
                  <c:v>กุมภาพันธ์  2559</c:v>
                </c:pt>
                <c:pt idx="5">
                  <c:v>มีนาคม  2559</c:v>
                </c:pt>
                <c:pt idx="6">
                  <c:v>เมษายน 2559</c:v>
                </c:pt>
                <c:pt idx="7">
                  <c:v>พฤษภาคม  2559</c:v>
                </c:pt>
                <c:pt idx="8">
                  <c:v>มิถุนายน  2559</c:v>
                </c:pt>
                <c:pt idx="9">
                  <c:v>กรกฎาคม  2559</c:v>
                </c:pt>
                <c:pt idx="10">
                  <c:v>สิงหาคม   2559     </c:v>
                </c:pt>
                <c:pt idx="11">
                  <c:v>กันยายน   2559     </c:v>
                </c:pt>
              </c:strCache>
            </c:strRef>
          </c:cat>
          <c:val>
            <c:numRef>
              <c:f>'2559'!$C$4:$C$15</c:f>
              <c:numCache>
                <c:formatCode>General</c:formatCode>
                <c:ptCount val="12"/>
                <c:pt idx="0">
                  <c:v>38.79</c:v>
                </c:pt>
                <c:pt idx="1">
                  <c:v>35.130000000000003</c:v>
                </c:pt>
                <c:pt idx="2" formatCode="0.00">
                  <c:v>33.4</c:v>
                </c:pt>
                <c:pt idx="3">
                  <c:v>40.76</c:v>
                </c:pt>
                <c:pt idx="4">
                  <c:v>32.07</c:v>
                </c:pt>
                <c:pt idx="5">
                  <c:v>37.11</c:v>
                </c:pt>
                <c:pt idx="6" formatCode="0.00">
                  <c:v>33.97</c:v>
                </c:pt>
                <c:pt idx="7" formatCode="0.00">
                  <c:v>40.31</c:v>
                </c:pt>
                <c:pt idx="8" formatCode="0.00">
                  <c:v>44.6</c:v>
                </c:pt>
                <c:pt idx="9" formatCode="0.00">
                  <c:v>46.05</c:v>
                </c:pt>
                <c:pt idx="10" formatCode="0.00">
                  <c:v>48.79</c:v>
                </c:pt>
                <c:pt idx="11" formatCode="0.00">
                  <c:v>47.79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C0-453F-A6DB-BD3722552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833536"/>
        <c:axId val="740834624"/>
      </c:lineChart>
      <c:catAx>
        <c:axId val="740833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34624"/>
        <c:crosses val="autoZero"/>
        <c:auto val="1"/>
        <c:lblAlgn val="ctr"/>
        <c:lblOffset val="100"/>
        <c:noMultiLvlLbl val="0"/>
      </c:catAx>
      <c:valAx>
        <c:axId val="74083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33536"/>
        <c:crosses val="autoZero"/>
        <c:crossBetween val="between"/>
        <c:majorUnit val="10"/>
        <c:minorUnit val="5"/>
      </c:valAx>
      <c:spPr>
        <a:solidFill>
          <a:schemeClr val="accent6">
            <a:lumMod val="60000"/>
            <a:lumOff val="40000"/>
          </a:schemeClr>
        </a:solidFill>
      </c:spPr>
    </c:plotArea>
    <c:plotVisOnly val="1"/>
    <c:dispBlanksAs val="gap"/>
    <c:showDLblsOverMax val="0"/>
  </c:chart>
  <c:spPr>
    <a:solidFill>
      <a:schemeClr val="tx2">
        <a:lumMod val="60000"/>
        <a:lumOff val="40000"/>
      </a:schemeClr>
    </a:solidFill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'เทียบ2558-2559'!$B$1</c:f>
              <c:strCache>
                <c:ptCount val="1"/>
                <c:pt idx="0">
                  <c:v>ปี 2558</c:v>
                </c:pt>
              </c:strCache>
            </c:strRef>
          </c:tx>
          <c:spPr>
            <a:ln w="19050" cap="rnd" cmpd="sng" algn="ctr">
              <a:solidFill>
                <a:srgbClr val="00B050"/>
              </a:solidFill>
              <a:prstDash val="solid"/>
              <a:round/>
            </a:ln>
          </c:spPr>
          <c:marker>
            <c:symbol val="none"/>
          </c:marker>
          <c:cat>
            <c:strRef>
              <c:f>'เทียบ2558-2559'!$A$2:$A$13</c:f>
              <c:strCache>
                <c:ptCount val="12"/>
                <c:pt idx="0">
                  <c:v>ตุลาคม </c:v>
                </c:pt>
                <c:pt idx="1">
                  <c:v>พฤศจิกายน</c:v>
                </c:pt>
                <c:pt idx="2">
                  <c:v>ธันวาคม </c:v>
                </c:pt>
                <c:pt idx="3">
                  <c:v>มกราคม </c:v>
                </c:pt>
                <c:pt idx="4">
                  <c:v>กุมภาพันธ์ </c:v>
                </c:pt>
                <c:pt idx="5">
                  <c:v>มีนาคม </c:v>
                </c:pt>
                <c:pt idx="6">
                  <c:v>เมษายน </c:v>
                </c:pt>
                <c:pt idx="7">
                  <c:v>พฤษภาคม</c:v>
                </c:pt>
                <c:pt idx="8">
                  <c:v>มิถุนายน </c:v>
                </c:pt>
                <c:pt idx="9">
                  <c:v>กรกฎาคม</c:v>
                </c:pt>
                <c:pt idx="10">
                  <c:v>สิงหาคม</c:v>
                </c:pt>
                <c:pt idx="11">
                  <c:v>กันยายน</c:v>
                </c:pt>
              </c:strCache>
            </c:strRef>
          </c:cat>
          <c:val>
            <c:numRef>
              <c:f>'เทียบ2558-2559'!$B$2:$B$13</c:f>
              <c:numCache>
                <c:formatCode>General</c:formatCode>
                <c:ptCount val="12"/>
                <c:pt idx="0">
                  <c:v>40.42</c:v>
                </c:pt>
                <c:pt idx="1">
                  <c:v>28.04</c:v>
                </c:pt>
                <c:pt idx="2">
                  <c:v>36.21</c:v>
                </c:pt>
                <c:pt idx="3">
                  <c:v>32.89</c:v>
                </c:pt>
                <c:pt idx="4" formatCode="0.00">
                  <c:v>33.1</c:v>
                </c:pt>
                <c:pt idx="5">
                  <c:v>33.93</c:v>
                </c:pt>
                <c:pt idx="6">
                  <c:v>39.03</c:v>
                </c:pt>
                <c:pt idx="7">
                  <c:v>40.44</c:v>
                </c:pt>
                <c:pt idx="8">
                  <c:v>40.229999999999997</c:v>
                </c:pt>
                <c:pt idx="9" formatCode="0.00">
                  <c:v>42.67</c:v>
                </c:pt>
                <c:pt idx="10">
                  <c:v>51.17</c:v>
                </c:pt>
                <c:pt idx="11">
                  <c:v>42.94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8-4273-9C07-2DFA00340CD0}"/>
            </c:ext>
          </c:extLst>
        </c:ser>
        <c:ser>
          <c:idx val="1"/>
          <c:order val="1"/>
          <c:tx>
            <c:strRef>
              <c:f>'เทียบ2558-2559'!$C$1</c:f>
              <c:strCache>
                <c:ptCount val="1"/>
                <c:pt idx="0">
                  <c:v>ปี 2559</c:v>
                </c:pt>
              </c:strCache>
            </c:strRef>
          </c:tx>
          <c:spPr>
            <a:ln w="1905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strRef>
              <c:f>'เทียบ2558-2559'!$A$2:$A$13</c:f>
              <c:strCache>
                <c:ptCount val="12"/>
                <c:pt idx="0">
                  <c:v>ตุลาคม </c:v>
                </c:pt>
                <c:pt idx="1">
                  <c:v>พฤศจิกายน</c:v>
                </c:pt>
                <c:pt idx="2">
                  <c:v>ธันวาคม </c:v>
                </c:pt>
                <c:pt idx="3">
                  <c:v>มกราคม </c:v>
                </c:pt>
                <c:pt idx="4">
                  <c:v>กุมภาพันธ์ </c:v>
                </c:pt>
                <c:pt idx="5">
                  <c:v>มีนาคม </c:v>
                </c:pt>
                <c:pt idx="6">
                  <c:v>เมษายน </c:v>
                </c:pt>
                <c:pt idx="7">
                  <c:v>พฤษภาคม</c:v>
                </c:pt>
                <c:pt idx="8">
                  <c:v>มิถุนายน </c:v>
                </c:pt>
                <c:pt idx="9">
                  <c:v>กรกฎาคม</c:v>
                </c:pt>
                <c:pt idx="10">
                  <c:v>สิงหาคม</c:v>
                </c:pt>
                <c:pt idx="11">
                  <c:v>กันยายน</c:v>
                </c:pt>
              </c:strCache>
            </c:strRef>
          </c:cat>
          <c:val>
            <c:numRef>
              <c:f>'เทียบ2558-2559'!$C$2:$C$13</c:f>
              <c:numCache>
                <c:formatCode>General</c:formatCode>
                <c:ptCount val="12"/>
                <c:pt idx="0">
                  <c:v>38.79</c:v>
                </c:pt>
                <c:pt idx="1">
                  <c:v>35.130000000000003</c:v>
                </c:pt>
                <c:pt idx="2" formatCode="0.00">
                  <c:v>33.4</c:v>
                </c:pt>
                <c:pt idx="3">
                  <c:v>40.76</c:v>
                </c:pt>
                <c:pt idx="4">
                  <c:v>32.07</c:v>
                </c:pt>
                <c:pt idx="5">
                  <c:v>37.11</c:v>
                </c:pt>
                <c:pt idx="6" formatCode="0.00">
                  <c:v>33.97</c:v>
                </c:pt>
                <c:pt idx="7" formatCode="0.00">
                  <c:v>40.31</c:v>
                </c:pt>
                <c:pt idx="8" formatCode="0.00">
                  <c:v>44.6</c:v>
                </c:pt>
                <c:pt idx="9" formatCode="0.00">
                  <c:v>46.05</c:v>
                </c:pt>
                <c:pt idx="10" formatCode="0.00">
                  <c:v>48.79</c:v>
                </c:pt>
                <c:pt idx="11" formatCode="0.00">
                  <c:v>47.79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28-4273-9C07-2DFA00340CD0}"/>
            </c:ext>
          </c:extLst>
        </c:ser>
        <c:ser>
          <c:idx val="2"/>
          <c:order val="2"/>
          <c:tx>
            <c:strRef>
              <c:f>'เทียบ2558-2559'!$D$1</c:f>
              <c:strCache>
                <c:ptCount val="1"/>
                <c:pt idx="0">
                  <c:v>ปี 2560</c:v>
                </c:pt>
              </c:strCache>
            </c:strRef>
          </c:tx>
          <c:spPr>
            <a:ln w="19050" cap="rnd" cmpd="sng" algn="ctr">
              <a:solidFill>
                <a:srgbClr val="0000FF"/>
              </a:solidFill>
              <a:prstDash val="solid"/>
              <a:round/>
            </a:ln>
          </c:spPr>
          <c:marker>
            <c:symbol val="none"/>
          </c:marker>
          <c:cat>
            <c:strRef>
              <c:f>'เทียบ2558-2559'!$A$2:$A$13</c:f>
              <c:strCache>
                <c:ptCount val="12"/>
                <c:pt idx="0">
                  <c:v>ตุลาคม </c:v>
                </c:pt>
                <c:pt idx="1">
                  <c:v>พฤศจิกายน</c:v>
                </c:pt>
                <c:pt idx="2">
                  <c:v>ธันวาคม </c:v>
                </c:pt>
                <c:pt idx="3">
                  <c:v>มกราคม </c:v>
                </c:pt>
                <c:pt idx="4">
                  <c:v>กุมภาพันธ์ </c:v>
                </c:pt>
                <c:pt idx="5">
                  <c:v>มีนาคม </c:v>
                </c:pt>
                <c:pt idx="6">
                  <c:v>เมษายน </c:v>
                </c:pt>
                <c:pt idx="7">
                  <c:v>พฤษภาคม</c:v>
                </c:pt>
                <c:pt idx="8">
                  <c:v>มิถุนายน </c:v>
                </c:pt>
                <c:pt idx="9">
                  <c:v>กรกฎาคม</c:v>
                </c:pt>
                <c:pt idx="10">
                  <c:v>สิงหาคม</c:v>
                </c:pt>
                <c:pt idx="11">
                  <c:v>กันยายน</c:v>
                </c:pt>
              </c:strCache>
            </c:strRef>
          </c:cat>
          <c:val>
            <c:numRef>
              <c:f>'เทียบ2558-2559'!$D$2:$D$13</c:f>
              <c:numCache>
                <c:formatCode>0.00</c:formatCode>
                <c:ptCount val="12"/>
                <c:pt idx="0">
                  <c:v>46.21</c:v>
                </c:pt>
                <c:pt idx="1">
                  <c:v>39.590000000000003</c:v>
                </c:pt>
                <c:pt idx="2">
                  <c:v>39.909999999999997</c:v>
                </c:pt>
                <c:pt idx="3" formatCode="General">
                  <c:v>40.729999999999997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28-4273-9C07-2DFA00340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835168"/>
        <c:axId val="740110976"/>
      </c:lineChart>
      <c:catAx>
        <c:axId val="740835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110976"/>
        <c:crosses val="autoZero"/>
        <c:auto val="1"/>
        <c:lblAlgn val="ctr"/>
        <c:lblOffset val="100"/>
        <c:noMultiLvlLbl val="0"/>
      </c:catAx>
      <c:valAx>
        <c:axId val="740110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835168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'2560'!$C$3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'2560'!$B$4:$B$15</c:f>
              <c:strCache>
                <c:ptCount val="12"/>
                <c:pt idx="0">
                  <c:v>ตุลาคม    2559     </c:v>
                </c:pt>
                <c:pt idx="1">
                  <c:v>พฤศจิกายน  2559</c:v>
                </c:pt>
                <c:pt idx="2">
                  <c:v>ธันวาคม  2559</c:v>
                </c:pt>
                <c:pt idx="3">
                  <c:v>มกราคม 2560</c:v>
                </c:pt>
                <c:pt idx="4">
                  <c:v>กุมภาพันธ์  2560</c:v>
                </c:pt>
                <c:pt idx="5">
                  <c:v>มีนาคม  2560</c:v>
                </c:pt>
                <c:pt idx="6">
                  <c:v>เมษายน 2560</c:v>
                </c:pt>
                <c:pt idx="7">
                  <c:v>พฤษภาคม  2560</c:v>
                </c:pt>
                <c:pt idx="8">
                  <c:v>มิถุนายน  2560</c:v>
                </c:pt>
                <c:pt idx="9">
                  <c:v>กรกฎาคม  2560</c:v>
                </c:pt>
                <c:pt idx="10">
                  <c:v>สิงหาคม 2560</c:v>
                </c:pt>
                <c:pt idx="11">
                  <c:v>กันยายน 2560</c:v>
                </c:pt>
              </c:strCache>
            </c:strRef>
          </c:cat>
          <c:val>
            <c:numRef>
              <c:f>'2560'!$C$4:$C$15</c:f>
              <c:numCache>
                <c:formatCode>0.00</c:formatCode>
                <c:ptCount val="12"/>
                <c:pt idx="0">
                  <c:v>46.21</c:v>
                </c:pt>
                <c:pt idx="1">
                  <c:v>39.590000000000003</c:v>
                </c:pt>
                <c:pt idx="2">
                  <c:v>39.909999999999997</c:v>
                </c:pt>
                <c:pt idx="3" formatCode="General">
                  <c:v>40.729999999999997</c:v>
                </c:pt>
                <c:pt idx="4" formatCode="General">
                  <c:v>33.979999999999997</c:v>
                </c:pt>
                <c:pt idx="5" formatCode="General">
                  <c:v>36.770000000000003</c:v>
                </c:pt>
                <c:pt idx="6">
                  <c:v>43.36</c:v>
                </c:pt>
                <c:pt idx="7">
                  <c:v>51.89</c:v>
                </c:pt>
                <c:pt idx="8">
                  <c:v>45.42</c:v>
                </c:pt>
                <c:pt idx="9">
                  <c:v>45.59</c:v>
                </c:pt>
                <c:pt idx="10">
                  <c:v>48.06</c:v>
                </c:pt>
                <c:pt idx="11">
                  <c:v>43.72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F5-4960-9554-1CC8D42D2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112064"/>
        <c:axId val="740112608"/>
      </c:lineChart>
      <c:catAx>
        <c:axId val="740112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112608"/>
        <c:crosses val="autoZero"/>
        <c:auto val="1"/>
        <c:lblAlgn val="ctr"/>
        <c:lblOffset val="100"/>
        <c:noMultiLvlLbl val="0"/>
      </c:catAx>
      <c:valAx>
        <c:axId val="7401126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0112064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33552055992999"/>
          <c:y val="7.45487022455526E-2"/>
          <c:w val="0.74583114610673695"/>
          <c:h val="0.82236051602685101"/>
        </c:manualLayout>
      </c:layout>
      <c:lineChart>
        <c:grouping val="standard"/>
        <c:varyColors val="0"/>
        <c:ser>
          <c:idx val="0"/>
          <c:order val="0"/>
          <c:tx>
            <c:strRef>
              <c:f>เทียบกับเป้าหมาย!$B$3</c:f>
              <c:strCache>
                <c:ptCount val="1"/>
                <c:pt idx="0">
                  <c:v>ค่าเฉลี่ย</c:v>
                </c:pt>
              </c:strCache>
            </c:strRef>
          </c:tx>
          <c:spPr>
            <a:ln w="12700" cap="rnd" cmpd="sng" algn="ctr">
              <a:solidFill>
                <a:srgbClr val="008000"/>
              </a:solidFill>
              <a:prstDash val="solid"/>
              <a:round/>
            </a:ln>
          </c:spPr>
          <c:marker>
            <c:symbol val="none"/>
          </c:marker>
          <c:cat>
            <c:numRef>
              <c:f>เทียบกับเป้าหมาย!$A$4:$A$10</c:f>
              <c:numCache>
                <c:formatCode>mmm\-yy</c:formatCode>
                <c:ptCount val="7"/>
                <c:pt idx="0">
                  <c:v>21824</c:v>
                </c:pt>
                <c:pt idx="1">
                  <c:v>21855</c:v>
                </c:pt>
                <c:pt idx="2">
                  <c:v>21885</c:v>
                </c:pt>
                <c:pt idx="3">
                  <c:v>21916</c:v>
                </c:pt>
                <c:pt idx="4">
                  <c:v>21947</c:v>
                </c:pt>
                <c:pt idx="5">
                  <c:v>21976</c:v>
                </c:pt>
                <c:pt idx="6">
                  <c:v>22007</c:v>
                </c:pt>
              </c:numCache>
            </c:numRef>
          </c:cat>
          <c:val>
            <c:numRef>
              <c:f>เทียบกับเป้าหมาย!$B$4:$B$10</c:f>
              <c:numCache>
                <c:formatCode>0.00</c:formatCode>
                <c:ptCount val="7"/>
                <c:pt idx="0">
                  <c:v>37.9</c:v>
                </c:pt>
                <c:pt idx="1">
                  <c:v>37.9</c:v>
                </c:pt>
                <c:pt idx="2">
                  <c:v>37.9</c:v>
                </c:pt>
                <c:pt idx="3">
                  <c:v>37.9</c:v>
                </c:pt>
                <c:pt idx="4">
                  <c:v>37.9</c:v>
                </c:pt>
                <c:pt idx="5">
                  <c:v>37.9</c:v>
                </c:pt>
                <c:pt idx="6">
                  <c:v>37.9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59-4C2B-A8CF-7655CE49FA7F}"/>
            </c:ext>
          </c:extLst>
        </c:ser>
        <c:ser>
          <c:idx val="1"/>
          <c:order val="1"/>
          <c:tx>
            <c:strRef>
              <c:f>เทียบกับเป้าหมาย!$C$3</c:f>
              <c:strCache>
                <c:ptCount val="1"/>
                <c:pt idx="0">
                  <c:v>ปริมาณขยะ</c:v>
                </c:pt>
              </c:strCache>
            </c:strRef>
          </c:tx>
          <c:spPr>
            <a:ln w="12700" cap="rnd" cmpd="sng" algn="ctr">
              <a:solidFill>
                <a:srgbClr val="FF0000"/>
              </a:solidFill>
              <a:prstDash val="solid"/>
              <a:round/>
            </a:ln>
          </c:spPr>
          <c:marker>
            <c:symbol val="none"/>
          </c:marker>
          <c:cat>
            <c:numRef>
              <c:f>เทียบกับเป้าหมาย!$A$4:$A$10</c:f>
              <c:numCache>
                <c:formatCode>mmm\-yy</c:formatCode>
                <c:ptCount val="7"/>
                <c:pt idx="0">
                  <c:v>21824</c:v>
                </c:pt>
                <c:pt idx="1">
                  <c:v>21855</c:v>
                </c:pt>
                <c:pt idx="2">
                  <c:v>21885</c:v>
                </c:pt>
                <c:pt idx="3">
                  <c:v>21916</c:v>
                </c:pt>
                <c:pt idx="4">
                  <c:v>21947</c:v>
                </c:pt>
                <c:pt idx="5">
                  <c:v>21976</c:v>
                </c:pt>
                <c:pt idx="6">
                  <c:v>22007</c:v>
                </c:pt>
              </c:numCache>
            </c:numRef>
          </c:cat>
          <c:val>
            <c:numRef>
              <c:f>เทียบกับเป้าหมาย!$C$4:$C$10</c:f>
              <c:numCache>
                <c:formatCode>0.00</c:formatCode>
                <c:ptCount val="7"/>
                <c:pt idx="0">
                  <c:v>46.21</c:v>
                </c:pt>
                <c:pt idx="1">
                  <c:v>39.590000000000003</c:v>
                </c:pt>
                <c:pt idx="2">
                  <c:v>39.909999999999997</c:v>
                </c:pt>
                <c:pt idx="3" formatCode="General">
                  <c:v>40.729999999999997</c:v>
                </c:pt>
                <c:pt idx="4" formatCode="General">
                  <c:v>33.979999999999997</c:v>
                </c:pt>
                <c:pt idx="5" formatCode="General">
                  <c:v>36.770000000000003</c:v>
                </c:pt>
                <c:pt idx="6" formatCode="General">
                  <c:v>43.36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59-4C2B-A8CF-7655CE49F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8744016"/>
        <c:axId val="743507344"/>
      </c:lineChart>
      <c:dateAx>
        <c:axId val="7387440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507344"/>
        <c:crosses val="autoZero"/>
        <c:auto val="1"/>
        <c:lblOffset val="100"/>
        <c:baseTimeUnit val="months"/>
      </c:dateAx>
      <c:valAx>
        <c:axId val="74350734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744016"/>
        <c:crosses val="autoZero"/>
        <c:crossBetween val="between"/>
      </c:valAx>
      <c:spPr>
        <a:ln>
          <a:solidFill>
            <a:srgbClr val="008000"/>
          </a:solidFill>
        </a:ln>
      </c:spPr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'2561'!$C$3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'2561'!$B$4:$B$15</c:f>
              <c:strCache>
                <c:ptCount val="12"/>
                <c:pt idx="0">
                  <c:v>ต.ค.-60</c:v>
                </c:pt>
                <c:pt idx="1">
                  <c:v>พ.ย.-60</c:v>
                </c:pt>
                <c:pt idx="2">
                  <c:v>ธ.ค.-60</c:v>
                </c:pt>
                <c:pt idx="3">
                  <c:v>มกราคม 2561</c:v>
                </c:pt>
                <c:pt idx="4">
                  <c:v>กุมภาพันธ์  2561</c:v>
                </c:pt>
                <c:pt idx="5">
                  <c:v>มีนาคม  2561</c:v>
                </c:pt>
                <c:pt idx="6">
                  <c:v>เมษายน 2561</c:v>
                </c:pt>
                <c:pt idx="7">
                  <c:v>พฤษภาคม  2561</c:v>
                </c:pt>
                <c:pt idx="8">
                  <c:v>มิถุนายน  2561</c:v>
                </c:pt>
                <c:pt idx="9">
                  <c:v>กรกฎาคม  2561</c:v>
                </c:pt>
                <c:pt idx="10">
                  <c:v>สิงหาคม 2561</c:v>
                </c:pt>
                <c:pt idx="11">
                  <c:v>กันยายน 2561</c:v>
                </c:pt>
              </c:strCache>
            </c:strRef>
          </c:cat>
          <c:val>
            <c:numRef>
              <c:f>'2561'!$C$4:$C$15</c:f>
              <c:numCache>
                <c:formatCode>0.00</c:formatCode>
                <c:ptCount val="12"/>
                <c:pt idx="0">
                  <c:v>42.75</c:v>
                </c:pt>
                <c:pt idx="1">
                  <c:v>38.450000000000003</c:v>
                </c:pt>
                <c:pt idx="2">
                  <c:v>33.79</c:v>
                </c:pt>
                <c:pt idx="3" formatCode="General">
                  <c:v>40.42</c:v>
                </c:pt>
                <c:pt idx="4" formatCode="General">
                  <c:v>28.32</c:v>
                </c:pt>
                <c:pt idx="5">
                  <c:v>43.1</c:v>
                </c:pt>
                <c:pt idx="6">
                  <c:v>38.65</c:v>
                </c:pt>
                <c:pt idx="7">
                  <c:v>57.29</c:v>
                </c:pt>
                <c:pt idx="8">
                  <c:v>48.21</c:v>
                </c:pt>
                <c:pt idx="9">
                  <c:v>46.06</c:v>
                </c:pt>
                <c:pt idx="10">
                  <c:v>53.17</c:v>
                </c:pt>
                <c:pt idx="11">
                  <c:v>42.92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03-48BB-90B1-588C65A7C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3504080"/>
        <c:axId val="743494288"/>
      </c:lineChart>
      <c:catAx>
        <c:axId val="74350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494288"/>
        <c:crosses val="autoZero"/>
        <c:auto val="1"/>
        <c:lblAlgn val="ctr"/>
        <c:lblOffset val="100"/>
        <c:noMultiLvlLbl val="0"/>
      </c:catAx>
      <c:valAx>
        <c:axId val="74349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50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'2562'!$C$3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solidFill>
                <a:srgbClr val="7030A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'2562'!$B$4:$B$15</c:f>
              <c:strCache>
                <c:ptCount val="12"/>
                <c:pt idx="0">
                  <c:v>ต.ค.-61</c:v>
                </c:pt>
                <c:pt idx="1">
                  <c:v>พ.ย.-61</c:v>
                </c:pt>
                <c:pt idx="2">
                  <c:v>ธ.ค.-61</c:v>
                </c:pt>
                <c:pt idx="3">
                  <c:v>มกราคม 2562</c:v>
                </c:pt>
                <c:pt idx="4">
                  <c:v>กุมภาพันธ์  2562</c:v>
                </c:pt>
                <c:pt idx="5">
                  <c:v>มีนาคม  2562</c:v>
                </c:pt>
                <c:pt idx="6">
                  <c:v>เมษายน 2562</c:v>
                </c:pt>
                <c:pt idx="7">
                  <c:v>พฤษภาคม  2562</c:v>
                </c:pt>
                <c:pt idx="8">
                  <c:v>มิถุนายน  2562</c:v>
                </c:pt>
                <c:pt idx="9">
                  <c:v>กรกฎาคม  2562</c:v>
                </c:pt>
                <c:pt idx="10">
                  <c:v>สิงหาคม 2562</c:v>
                </c:pt>
                <c:pt idx="11">
                  <c:v>กันยายน 2562</c:v>
                </c:pt>
              </c:strCache>
            </c:strRef>
          </c:cat>
          <c:val>
            <c:numRef>
              <c:f>'2562'!$C$4:$C$15</c:f>
              <c:numCache>
                <c:formatCode>0.00</c:formatCode>
                <c:ptCount val="12"/>
                <c:pt idx="0">
                  <c:v>49.42</c:v>
                </c:pt>
                <c:pt idx="1">
                  <c:v>40.9</c:v>
                </c:pt>
                <c:pt idx="2">
                  <c:v>35.1</c:v>
                </c:pt>
                <c:pt idx="3" formatCode="General">
                  <c:v>39.35</c:v>
                </c:pt>
                <c:pt idx="4" formatCode="General">
                  <c:v>41.72</c:v>
                </c:pt>
                <c:pt idx="5">
                  <c:v>33.369999999999997</c:v>
                </c:pt>
                <c:pt idx="6">
                  <c:v>44.31</c:v>
                </c:pt>
                <c:pt idx="7">
                  <c:v>55.12</c:v>
                </c:pt>
                <c:pt idx="8">
                  <c:v>40.729999999999997</c:v>
                </c:pt>
                <c:pt idx="9">
                  <c:v>37.99</c:v>
                </c:pt>
                <c:pt idx="10">
                  <c:v>46.78</c:v>
                </c:pt>
                <c:pt idx="11">
                  <c:v>46.25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9-43C3-B869-47C2AA8D38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8910128"/>
        <c:axId val="62946928"/>
      </c:lineChart>
      <c:catAx>
        <c:axId val="5891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946928"/>
        <c:crosses val="autoZero"/>
        <c:auto val="1"/>
        <c:lblAlgn val="ctr"/>
        <c:lblOffset val="100"/>
        <c:noMultiLvlLbl val="0"/>
      </c:catAx>
      <c:valAx>
        <c:axId val="629469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5891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1224300087489101"/>
          <c:y val="2.3148148148148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'2563'!$C$3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'2563'!$B$4:$B$15</c:f>
              <c:numCache>
                <c:formatCode>mmm\-yy</c:formatCode>
                <c:ptCount val="12"/>
                <c:pt idx="0">
                  <c:v>242066</c:v>
                </c:pt>
                <c:pt idx="1">
                  <c:v>242097</c:v>
                </c:pt>
                <c:pt idx="2">
                  <c:v>242127</c:v>
                </c:pt>
                <c:pt idx="3">
                  <c:v>242158</c:v>
                </c:pt>
                <c:pt idx="4">
                  <c:v>242189</c:v>
                </c:pt>
                <c:pt idx="5">
                  <c:v>242217</c:v>
                </c:pt>
                <c:pt idx="6">
                  <c:v>242248</c:v>
                </c:pt>
                <c:pt idx="7">
                  <c:v>242278</c:v>
                </c:pt>
                <c:pt idx="8">
                  <c:v>242309</c:v>
                </c:pt>
                <c:pt idx="9">
                  <c:v>242339</c:v>
                </c:pt>
                <c:pt idx="10">
                  <c:v>242370</c:v>
                </c:pt>
                <c:pt idx="11">
                  <c:v>242401</c:v>
                </c:pt>
              </c:numCache>
            </c:numRef>
          </c:cat>
          <c:val>
            <c:numRef>
              <c:f>'2563'!$C$4:$C$15</c:f>
              <c:numCache>
                <c:formatCode>0.00</c:formatCode>
                <c:ptCount val="12"/>
                <c:pt idx="0">
                  <c:v>51.39</c:v>
                </c:pt>
                <c:pt idx="1">
                  <c:v>31.4</c:v>
                </c:pt>
                <c:pt idx="2">
                  <c:v>38.79</c:v>
                </c:pt>
                <c:pt idx="3" formatCode="General">
                  <c:v>43.82</c:v>
                </c:pt>
                <c:pt idx="4" formatCode="General">
                  <c:v>32.82</c:v>
                </c:pt>
                <c:pt idx="5">
                  <c:v>42.14</c:v>
                </c:pt>
                <c:pt idx="6">
                  <c:v>50.38</c:v>
                </c:pt>
                <c:pt idx="7">
                  <c:v>52.65</c:v>
                </c:pt>
                <c:pt idx="8">
                  <c:v>50.71</c:v>
                </c:pt>
                <c:pt idx="9">
                  <c:v>50.28</c:v>
                </c:pt>
                <c:pt idx="10">
                  <c:v>54.67</c:v>
                </c:pt>
                <c:pt idx="11">
                  <c:v>53.67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D1-4893-9E1E-6AC653838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8756464"/>
        <c:axId val="1658397440"/>
      </c:lineChart>
      <c:dateAx>
        <c:axId val="16587564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8397440"/>
        <c:crosses val="autoZero"/>
        <c:auto val="1"/>
        <c:lblOffset val="100"/>
        <c:baseTimeUnit val="months"/>
      </c:dateAx>
      <c:valAx>
        <c:axId val="165839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8756464"/>
        <c:crosses val="autoZero"/>
        <c:crossBetween val="between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th-TH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ปริมาณขยะ ประจำปี 2564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'2564'!$C$3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'2564'!$B$4:$B$15</c:f>
              <c:strCache>
                <c:ptCount val="12"/>
                <c:pt idx="0">
                  <c:v>ต.ค.63</c:v>
                </c:pt>
                <c:pt idx="1">
                  <c:v>พ.ย.63</c:v>
                </c:pt>
                <c:pt idx="2">
                  <c:v>ธ.ค.63</c:v>
                </c:pt>
                <c:pt idx="3">
                  <c:v>ม.ค.64</c:v>
                </c:pt>
                <c:pt idx="4">
                  <c:v>ก.พ.64</c:v>
                </c:pt>
                <c:pt idx="5">
                  <c:v>มี.ค.64</c:v>
                </c:pt>
                <c:pt idx="6">
                  <c:v>เม.ย.64</c:v>
                </c:pt>
                <c:pt idx="7">
                  <c:v>พ.ค.64</c:v>
                </c:pt>
                <c:pt idx="8">
                  <c:v>มิ.ย.64</c:v>
                </c:pt>
                <c:pt idx="9">
                  <c:v>ก.ค.64</c:v>
                </c:pt>
                <c:pt idx="10">
                  <c:v>ส.ค.64</c:v>
                </c:pt>
                <c:pt idx="11">
                  <c:v>ก.ย.64</c:v>
                </c:pt>
              </c:strCache>
            </c:strRef>
          </c:cat>
          <c:val>
            <c:numRef>
              <c:f>'2564'!$C$4:$C$15</c:f>
              <c:numCache>
                <c:formatCode>0.00</c:formatCode>
                <c:ptCount val="12"/>
                <c:pt idx="0">
                  <c:v>47.12</c:v>
                </c:pt>
                <c:pt idx="1">
                  <c:v>50.75</c:v>
                </c:pt>
                <c:pt idx="2">
                  <c:v>41.96</c:v>
                </c:pt>
                <c:pt idx="3">
                  <c:v>50.9</c:v>
                </c:pt>
                <c:pt idx="4" formatCode="General">
                  <c:v>39.99</c:v>
                </c:pt>
                <c:pt idx="5">
                  <c:v>60.84</c:v>
                </c:pt>
                <c:pt idx="6">
                  <c:v>56.24</c:v>
                </c:pt>
                <c:pt idx="7">
                  <c:v>70.3</c:v>
                </c:pt>
                <c:pt idx="8">
                  <c:v>64.59</c:v>
                </c:pt>
                <c:pt idx="9">
                  <c:v>58.33</c:v>
                </c:pt>
                <c:pt idx="10">
                  <c:v>57.09</c:v>
                </c:pt>
                <c:pt idx="11">
                  <c:v>55.85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F5-44FF-8C1B-8654AD3EFFD9}"/>
            </c:ext>
          </c:extLst>
        </c:ser>
        <c:ser>
          <c:idx val="1"/>
          <c:order val="1"/>
          <c:tx>
            <c:strRef>
              <c:f>'2564'!$D$3</c:f>
              <c:strCache>
                <c:ptCount val="1"/>
                <c:pt idx="0">
                  <c:v>ค่าเฉลี่ย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'2564'!$B$4:$B$15</c:f>
              <c:strCache>
                <c:ptCount val="12"/>
                <c:pt idx="0">
                  <c:v>ต.ค.63</c:v>
                </c:pt>
                <c:pt idx="1">
                  <c:v>พ.ย.63</c:v>
                </c:pt>
                <c:pt idx="2">
                  <c:v>ธ.ค.63</c:v>
                </c:pt>
                <c:pt idx="3">
                  <c:v>ม.ค.64</c:v>
                </c:pt>
                <c:pt idx="4">
                  <c:v>ก.พ.64</c:v>
                </c:pt>
                <c:pt idx="5">
                  <c:v>มี.ค.64</c:v>
                </c:pt>
                <c:pt idx="6">
                  <c:v>เม.ย.64</c:v>
                </c:pt>
                <c:pt idx="7">
                  <c:v>พ.ค.64</c:v>
                </c:pt>
                <c:pt idx="8">
                  <c:v>มิ.ย.64</c:v>
                </c:pt>
                <c:pt idx="9">
                  <c:v>ก.ค.64</c:v>
                </c:pt>
                <c:pt idx="10">
                  <c:v>ส.ค.64</c:v>
                </c:pt>
                <c:pt idx="11">
                  <c:v>ก.ย.64</c:v>
                </c:pt>
              </c:strCache>
            </c:strRef>
          </c:cat>
          <c:val>
            <c:numRef>
              <c:f>'2564'!$D$4:$D$15</c:f>
              <c:numCache>
                <c:formatCode>0.00</c:formatCode>
                <c:ptCount val="12"/>
                <c:pt idx="0">
                  <c:v>54.5</c:v>
                </c:pt>
                <c:pt idx="1">
                  <c:v>54.5</c:v>
                </c:pt>
                <c:pt idx="2">
                  <c:v>54.5</c:v>
                </c:pt>
                <c:pt idx="3">
                  <c:v>54.5</c:v>
                </c:pt>
                <c:pt idx="4">
                  <c:v>54.5</c:v>
                </c:pt>
                <c:pt idx="5">
                  <c:v>54.5</c:v>
                </c:pt>
                <c:pt idx="6">
                  <c:v>54.5</c:v>
                </c:pt>
                <c:pt idx="7">
                  <c:v>54.5</c:v>
                </c:pt>
                <c:pt idx="8">
                  <c:v>54.5</c:v>
                </c:pt>
                <c:pt idx="9">
                  <c:v>54.5</c:v>
                </c:pt>
                <c:pt idx="10">
                  <c:v>54.5</c:v>
                </c:pt>
                <c:pt idx="11">
                  <c:v>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F5-44FF-8C1B-8654AD3EF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5168831"/>
        <c:axId val="735170911"/>
      </c:lineChart>
      <c:catAx>
        <c:axId val="7351688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70911"/>
        <c:crosses val="autoZero"/>
        <c:auto val="1"/>
        <c:lblAlgn val="ctr"/>
        <c:lblOffset val="100"/>
        <c:noMultiLvlLbl val="1"/>
      </c:catAx>
      <c:valAx>
        <c:axId val="735170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6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th-TH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600" b="1">
                <a:latin typeface="TH SarabunIT๙" panose="020B0500040200020003" pitchFamily="34" charset="-34"/>
                <a:cs typeface="TH SarabunIT๙" panose="020B0500040200020003" pitchFamily="34" charset="-34"/>
              </a:rPr>
              <a:t>ปริมาณขยะเปรียบเทียบ ระหว่าง ปี</a:t>
            </a:r>
            <a:r>
              <a:rPr lang="th-TH" sz="1600" b="1" baseline="0">
                <a:latin typeface="TH SarabunIT๙" panose="020B0500040200020003" pitchFamily="34" charset="-34"/>
                <a:cs typeface="TH SarabunIT๙" panose="020B0500040200020003" pitchFamily="34" charset="-34"/>
              </a:rPr>
              <a:t> 2563 และ ปี 2564</a:t>
            </a:r>
            <a:endParaRPr lang="th-TH" sz="1600" b="1">
              <a:latin typeface="TH SarabunIT๙" panose="020B0500040200020003" pitchFamily="34" charset="-34"/>
              <a:cs typeface="TH SarabunIT๙" panose="020B0500040200020003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842804024496901"/>
          <c:y val="0.17357648002333001"/>
          <c:w val="0.86601640419947501"/>
          <c:h val="0.56884550889472196"/>
        </c:manualLayout>
      </c:layout>
      <c:lineChart>
        <c:grouping val="standard"/>
        <c:varyColors val="0"/>
        <c:ser>
          <c:idx val="0"/>
          <c:order val="0"/>
          <c:tx>
            <c:strRef>
              <c:f>'เปรียบเทียบ2564-2563'!$C$2</c:f>
              <c:strCache>
                <c:ptCount val="1"/>
                <c:pt idx="0">
                  <c:v>ปริมาณขยะ 2563 (ตัน)</c:v>
                </c:pt>
              </c:strCache>
            </c:strRef>
          </c:tx>
          <c:spPr>
            <a:ln w="28575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'เปรียบเทียบ2564-2563'!$B$3:$B$14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'เปรียบเทียบ2564-2563'!$C$3:$C$14</c:f>
              <c:numCache>
                <c:formatCode>0.00</c:formatCode>
                <c:ptCount val="12"/>
                <c:pt idx="0">
                  <c:v>51.39</c:v>
                </c:pt>
                <c:pt idx="1">
                  <c:v>31.4</c:v>
                </c:pt>
                <c:pt idx="2">
                  <c:v>38.79</c:v>
                </c:pt>
                <c:pt idx="3" formatCode="General">
                  <c:v>43.82</c:v>
                </c:pt>
                <c:pt idx="4" formatCode="General">
                  <c:v>32.82</c:v>
                </c:pt>
                <c:pt idx="5">
                  <c:v>42.14</c:v>
                </c:pt>
                <c:pt idx="6">
                  <c:v>50.38</c:v>
                </c:pt>
                <c:pt idx="7">
                  <c:v>52.65</c:v>
                </c:pt>
                <c:pt idx="8">
                  <c:v>50.71</c:v>
                </c:pt>
                <c:pt idx="9">
                  <c:v>50.28</c:v>
                </c:pt>
                <c:pt idx="10">
                  <c:v>54.67</c:v>
                </c:pt>
                <c:pt idx="11">
                  <c:v>53.67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51-40F7-B8A9-5C9B29CC6F7E}"/>
            </c:ext>
          </c:extLst>
        </c:ser>
        <c:ser>
          <c:idx val="1"/>
          <c:order val="1"/>
          <c:tx>
            <c:strRef>
              <c:f>'เปรียบเทียบ2564-2563'!$D$2</c:f>
              <c:strCache>
                <c:ptCount val="1"/>
                <c:pt idx="0">
                  <c:v>ปริมาณขยะ2564 (ตัน)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'เปรียบเทียบ2564-2563'!$B$3:$B$14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'เปรียบเทียบ2564-2563'!$D$3:$D$14</c:f>
              <c:numCache>
                <c:formatCode>0.00</c:formatCode>
                <c:ptCount val="12"/>
                <c:pt idx="0">
                  <c:v>47.12</c:v>
                </c:pt>
                <c:pt idx="1">
                  <c:v>50.75</c:v>
                </c:pt>
                <c:pt idx="2">
                  <c:v>41.96</c:v>
                </c:pt>
                <c:pt idx="3">
                  <c:v>50.9</c:v>
                </c:pt>
                <c:pt idx="4" formatCode="General">
                  <c:v>39.99</c:v>
                </c:pt>
                <c:pt idx="5">
                  <c:v>60.84</c:v>
                </c:pt>
                <c:pt idx="6">
                  <c:v>56.24</c:v>
                </c:pt>
                <c:pt idx="7">
                  <c:v>70.3</c:v>
                </c:pt>
                <c:pt idx="8">
                  <c:v>64.59</c:v>
                </c:pt>
                <c:pt idx="9">
                  <c:v>58.33</c:v>
                </c:pt>
                <c:pt idx="10">
                  <c:v>57.09</c:v>
                </c:pt>
                <c:pt idx="11">
                  <c:v>55.85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51-40F7-B8A9-5C9B29CC6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027423"/>
        <c:axId val="773023263"/>
      </c:lineChart>
      <c:catAx>
        <c:axId val="77302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023263"/>
        <c:crosses val="autoZero"/>
        <c:auto val="1"/>
        <c:lblAlgn val="ctr"/>
        <c:lblOffset val="100"/>
        <c:noMultiLvlLbl val="0"/>
      </c:catAx>
      <c:valAx>
        <c:axId val="773023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02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1027777777777801"/>
          <c:y val="6.9444444444444397E-3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th-TH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'2565'!$C$3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'2565'!$B$4:$B$15</c:f>
              <c:strCache>
                <c:ptCount val="12"/>
                <c:pt idx="0">
                  <c:v>ต.ค.64</c:v>
                </c:pt>
                <c:pt idx="1">
                  <c:v>พ.ย.64</c:v>
                </c:pt>
                <c:pt idx="2">
                  <c:v>ธ.ค.64</c:v>
                </c:pt>
                <c:pt idx="3">
                  <c:v>ม.ค.65</c:v>
                </c:pt>
                <c:pt idx="4">
                  <c:v>ก.พ.65</c:v>
                </c:pt>
                <c:pt idx="5">
                  <c:v>มี.ค.65</c:v>
                </c:pt>
                <c:pt idx="6">
                  <c:v>เม.ย.65</c:v>
                </c:pt>
                <c:pt idx="7">
                  <c:v>พ.ค.65</c:v>
                </c:pt>
                <c:pt idx="8">
                  <c:v>มิ.ย.65</c:v>
                </c:pt>
                <c:pt idx="9">
                  <c:v>ก.ค.65</c:v>
                </c:pt>
                <c:pt idx="10">
                  <c:v>ส.ค.65</c:v>
                </c:pt>
                <c:pt idx="11">
                  <c:v>ก.ย.65</c:v>
                </c:pt>
              </c:strCache>
            </c:strRef>
          </c:cat>
          <c:val>
            <c:numRef>
              <c:f>'2565'!$C$4:$C$15</c:f>
              <c:numCache>
                <c:formatCode>0.00</c:formatCode>
                <c:ptCount val="12"/>
                <c:pt idx="0">
                  <c:v>51.39</c:v>
                </c:pt>
                <c:pt idx="1">
                  <c:v>31.4</c:v>
                </c:pt>
                <c:pt idx="2">
                  <c:v>38.79</c:v>
                </c:pt>
                <c:pt idx="3">
                  <c:v>62.97</c:v>
                </c:pt>
                <c:pt idx="4" formatCode="General">
                  <c:v>49.49</c:v>
                </c:pt>
                <c:pt idx="5">
                  <c:v>62.33</c:v>
                </c:pt>
                <c:pt idx="6">
                  <c:v>59.66</c:v>
                </c:pt>
                <c:pt idx="7">
                  <c:v>74.72</c:v>
                </c:pt>
                <c:pt idx="8">
                  <c:v>74.239999999999995</c:v>
                </c:pt>
                <c:pt idx="9">
                  <c:v>53.29</c:v>
                </c:pt>
                <c:pt idx="10">
                  <c:v>76.58</c:v>
                </c:pt>
                <c:pt idx="11">
                  <c:v>37.43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2E-4FD9-8D05-2029A93B01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1975202"/>
        <c:axId val="341644343"/>
      </c:lineChart>
      <c:catAx>
        <c:axId val="11197520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1644343"/>
        <c:crosses val="autoZero"/>
        <c:auto val="1"/>
        <c:lblAlgn val="ctr"/>
        <c:lblOffset val="100"/>
        <c:noMultiLvlLbl val="1"/>
      </c:catAx>
      <c:valAx>
        <c:axId val="341644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97520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'2566'!$C$3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'2566'!$B$4:$B$15</c:f>
              <c:strCache>
                <c:ptCount val="12"/>
                <c:pt idx="0">
                  <c:v>ต.ค.65</c:v>
                </c:pt>
                <c:pt idx="1">
                  <c:v>พ.ย.65</c:v>
                </c:pt>
                <c:pt idx="2">
                  <c:v>ธ.ค.65</c:v>
                </c:pt>
                <c:pt idx="3">
                  <c:v>ม.ค.66</c:v>
                </c:pt>
                <c:pt idx="4">
                  <c:v>ก.พ.66</c:v>
                </c:pt>
                <c:pt idx="5">
                  <c:v>มี.ค.66</c:v>
                </c:pt>
                <c:pt idx="6">
                  <c:v>เม.ย.66</c:v>
                </c:pt>
                <c:pt idx="7">
                  <c:v>พ.ค.66</c:v>
                </c:pt>
                <c:pt idx="8">
                  <c:v>มิ.ย.66</c:v>
                </c:pt>
                <c:pt idx="9">
                  <c:v>ก.ค.66</c:v>
                </c:pt>
                <c:pt idx="10">
                  <c:v>ส.ค.66</c:v>
                </c:pt>
                <c:pt idx="11">
                  <c:v>ก.ย.66</c:v>
                </c:pt>
              </c:strCache>
            </c:strRef>
          </c:cat>
          <c:val>
            <c:numRef>
              <c:f>'2566'!$C$4:$C$15</c:f>
              <c:numCache>
                <c:formatCode>0.00</c:formatCode>
                <c:ptCount val="12"/>
                <c:pt idx="0">
                  <c:v>90.83</c:v>
                </c:pt>
                <c:pt idx="1">
                  <c:v>56.57</c:v>
                </c:pt>
                <c:pt idx="2">
                  <c:v>49.12</c:v>
                </c:pt>
                <c:pt idx="3">
                  <c:v>57.97</c:v>
                </c:pt>
                <c:pt idx="4" formatCode="General">
                  <c:v>49.36</c:v>
                </c:pt>
                <c:pt idx="5">
                  <c:v>49.47</c:v>
                </c:pt>
                <c:pt idx="6">
                  <c:v>48.61</c:v>
                </c:pt>
                <c:pt idx="7">
                  <c:v>57.73</c:v>
                </c:pt>
                <c:pt idx="8">
                  <c:v>56.51</c:v>
                </c:pt>
                <c:pt idx="9">
                  <c:v>56.57</c:v>
                </c:pt>
                <c:pt idx="10">
                  <c:v>54.23</c:v>
                </c:pt>
                <c:pt idx="11">
                  <c:v>34.42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2-4463-AA7C-200A96E7744A}"/>
            </c:ext>
          </c:extLst>
        </c:ser>
        <c:ser>
          <c:idx val="1"/>
          <c:order val="1"/>
          <c:tx>
            <c:strRef>
              <c:f>'2566'!$D$3</c:f>
              <c:strCache>
                <c:ptCount val="1"/>
                <c:pt idx="0">
                  <c:v>ค่าเฉลี่ย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'2566'!$B$4:$B$15</c:f>
              <c:strCache>
                <c:ptCount val="12"/>
                <c:pt idx="0">
                  <c:v>ต.ค.65</c:v>
                </c:pt>
                <c:pt idx="1">
                  <c:v>พ.ย.65</c:v>
                </c:pt>
                <c:pt idx="2">
                  <c:v>ธ.ค.65</c:v>
                </c:pt>
                <c:pt idx="3">
                  <c:v>ม.ค.66</c:v>
                </c:pt>
                <c:pt idx="4">
                  <c:v>ก.พ.66</c:v>
                </c:pt>
                <c:pt idx="5">
                  <c:v>มี.ค.66</c:v>
                </c:pt>
                <c:pt idx="6">
                  <c:v>เม.ย.66</c:v>
                </c:pt>
                <c:pt idx="7">
                  <c:v>พ.ค.66</c:v>
                </c:pt>
                <c:pt idx="8">
                  <c:v>มิ.ย.66</c:v>
                </c:pt>
                <c:pt idx="9">
                  <c:v>ก.ค.66</c:v>
                </c:pt>
                <c:pt idx="10">
                  <c:v>ส.ค.66</c:v>
                </c:pt>
                <c:pt idx="11">
                  <c:v>ก.ย.66</c:v>
                </c:pt>
              </c:strCache>
            </c:strRef>
          </c:cat>
          <c:val>
            <c:numRef>
              <c:f>'2566'!$D$4:$D$15</c:f>
              <c:numCache>
                <c:formatCode>0.00</c:formatCode>
                <c:ptCount val="12"/>
                <c:pt idx="0">
                  <c:v>55.12</c:v>
                </c:pt>
                <c:pt idx="1">
                  <c:v>55.12</c:v>
                </c:pt>
                <c:pt idx="2">
                  <c:v>55.12</c:v>
                </c:pt>
                <c:pt idx="3">
                  <c:v>55.12</c:v>
                </c:pt>
                <c:pt idx="4">
                  <c:v>55.12</c:v>
                </c:pt>
                <c:pt idx="5">
                  <c:v>55.12</c:v>
                </c:pt>
                <c:pt idx="6">
                  <c:v>55.12</c:v>
                </c:pt>
                <c:pt idx="7">
                  <c:v>55.12</c:v>
                </c:pt>
                <c:pt idx="8">
                  <c:v>55.12</c:v>
                </c:pt>
                <c:pt idx="9">
                  <c:v>55.12</c:v>
                </c:pt>
                <c:pt idx="10">
                  <c:v>55.12</c:v>
                </c:pt>
                <c:pt idx="11">
                  <c:v>55.12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2-4463-AA7C-200A96E774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2093439"/>
        <c:axId val="1532076159"/>
      </c:lineChart>
      <c:catAx>
        <c:axId val="1532093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76159"/>
        <c:crosses val="autoZero"/>
        <c:auto val="1"/>
        <c:lblAlgn val="ctr"/>
        <c:lblOffset val="100"/>
        <c:noMultiLvlLbl val="0"/>
      </c:catAx>
      <c:valAx>
        <c:axId val="1532076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93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ปริมาณขยะ</a:t>
            </a:r>
            <a:r>
              <a:rPr lang="th-TH" baseline="0"/>
              <a:t> 2567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'2567'!$C$3</c:f>
              <c:strCache>
                <c:ptCount val="1"/>
                <c:pt idx="0">
                  <c:v>ปริมาณขยะ (ตัน)</c:v>
                </c:pt>
              </c:strCache>
            </c:strRef>
          </c:tx>
          <c:spPr>
            <a:ln w="28575" cap="sq">
              <a:solidFill>
                <a:srgbClr val="00B050"/>
              </a:solidFill>
              <a:bevel/>
              <a:headEnd type="diamond"/>
              <a:tailEnd type="diamond"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'2567'!$B$4:$B$15</c:f>
              <c:strCache>
                <c:ptCount val="12"/>
                <c:pt idx="0">
                  <c:v>ต.ค.66</c:v>
                </c:pt>
                <c:pt idx="1">
                  <c:v>พ.ย.66</c:v>
                </c:pt>
                <c:pt idx="2">
                  <c:v>ธ.ค.66</c:v>
                </c:pt>
                <c:pt idx="3">
                  <c:v>ม.ค.67</c:v>
                </c:pt>
                <c:pt idx="4">
                  <c:v>ก.พ.66</c:v>
                </c:pt>
                <c:pt idx="5">
                  <c:v>มี.ค.67</c:v>
                </c:pt>
                <c:pt idx="6">
                  <c:v>เม.ย.67</c:v>
                </c:pt>
                <c:pt idx="7">
                  <c:v>พ.ค.67</c:v>
                </c:pt>
                <c:pt idx="8">
                  <c:v>มิ.ย.67</c:v>
                </c:pt>
                <c:pt idx="9">
                  <c:v>ก.ค.67</c:v>
                </c:pt>
                <c:pt idx="10">
                  <c:v>ส.ค.67</c:v>
                </c:pt>
                <c:pt idx="11">
                  <c:v>ก.ย.67</c:v>
                </c:pt>
              </c:strCache>
            </c:strRef>
          </c:cat>
          <c:val>
            <c:numRef>
              <c:f>'2567'!$C$4:$C$15</c:f>
              <c:numCache>
                <c:formatCode>0.00</c:formatCode>
                <c:ptCount val="12"/>
                <c:pt idx="0" formatCode="0.000">
                  <c:v>84.694999999999993</c:v>
                </c:pt>
                <c:pt idx="1">
                  <c:v>54.63</c:v>
                </c:pt>
                <c:pt idx="2" formatCode="0.000">
                  <c:v>52.994999999999997</c:v>
                </c:pt>
                <c:pt idx="3">
                  <c:v>45.26</c:v>
                </c:pt>
                <c:pt idx="4" formatCode="General">
                  <c:v>45.26</c:v>
                </c:pt>
                <c:pt idx="5">
                  <c:v>51.93</c:v>
                </c:pt>
                <c:pt idx="6" formatCode="0.000">
                  <c:v>58.314999999999998</c:v>
                </c:pt>
                <c:pt idx="7" formatCode="0.000">
                  <c:v>60.305</c:v>
                </c:pt>
                <c:pt idx="8" formatCode="0.000">
                  <c:v>48.975000000000001</c:v>
                </c:pt>
                <c:pt idx="9">
                  <c:v>55.14</c:v>
                </c:pt>
                <c:pt idx="10" formatCode="0.000">
                  <c:v>57.145000000000003</c:v>
                </c:pt>
                <c:pt idx="11">
                  <c:v>26.15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9-48BE-89C5-6AF0139FF065}"/>
            </c:ext>
          </c:extLst>
        </c:ser>
        <c:ser>
          <c:idx val="1"/>
          <c:order val="1"/>
          <c:tx>
            <c:strRef>
              <c:f>'2567'!$D$3</c:f>
              <c:strCache>
                <c:ptCount val="1"/>
                <c:pt idx="0">
                  <c:v>ค่าเฉลี่ย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  <a:headEnd type="oval"/>
              <a:tailEnd type="oval"/>
            </a:ln>
            <a:effectLst/>
          </c:spPr>
          <c:marker>
            <c:symbol val="none"/>
          </c:marker>
          <c:cat>
            <c:strRef>
              <c:f>'2567'!$B$4:$B$15</c:f>
              <c:strCache>
                <c:ptCount val="12"/>
                <c:pt idx="0">
                  <c:v>ต.ค.66</c:v>
                </c:pt>
                <c:pt idx="1">
                  <c:v>พ.ย.66</c:v>
                </c:pt>
                <c:pt idx="2">
                  <c:v>ธ.ค.66</c:v>
                </c:pt>
                <c:pt idx="3">
                  <c:v>ม.ค.67</c:v>
                </c:pt>
                <c:pt idx="4">
                  <c:v>ก.พ.66</c:v>
                </c:pt>
                <c:pt idx="5">
                  <c:v>มี.ค.67</c:v>
                </c:pt>
                <c:pt idx="6">
                  <c:v>เม.ย.67</c:v>
                </c:pt>
                <c:pt idx="7">
                  <c:v>พ.ค.67</c:v>
                </c:pt>
                <c:pt idx="8">
                  <c:v>มิ.ย.67</c:v>
                </c:pt>
                <c:pt idx="9">
                  <c:v>ก.ค.67</c:v>
                </c:pt>
                <c:pt idx="10">
                  <c:v>ส.ค.67</c:v>
                </c:pt>
                <c:pt idx="11">
                  <c:v>ก.ย.67</c:v>
                </c:pt>
              </c:strCache>
            </c:strRef>
          </c:cat>
          <c:val>
            <c:numRef>
              <c:f>'2567'!$D$4:$D$15</c:f>
              <c:numCache>
                <c:formatCode>0.00</c:formatCode>
                <c:ptCount val="12"/>
                <c:pt idx="0">
                  <c:v>53.4</c:v>
                </c:pt>
                <c:pt idx="1">
                  <c:v>53.4</c:v>
                </c:pt>
                <c:pt idx="2">
                  <c:v>53.4</c:v>
                </c:pt>
                <c:pt idx="3">
                  <c:v>53.4</c:v>
                </c:pt>
                <c:pt idx="4">
                  <c:v>53.4</c:v>
                </c:pt>
                <c:pt idx="5">
                  <c:v>53.4</c:v>
                </c:pt>
                <c:pt idx="6">
                  <c:v>53.4</c:v>
                </c:pt>
                <c:pt idx="7">
                  <c:v>53.4</c:v>
                </c:pt>
                <c:pt idx="8">
                  <c:v>53.4</c:v>
                </c:pt>
                <c:pt idx="9">
                  <c:v>53.4</c:v>
                </c:pt>
                <c:pt idx="10">
                  <c:v>53.4</c:v>
                </c:pt>
                <c:pt idx="11">
                  <c:v>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29-48BE-89C5-6AF0139FF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2091519"/>
        <c:axId val="1532083839"/>
      </c:lineChart>
      <c:catAx>
        <c:axId val="153209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83839"/>
        <c:crosses val="autoZero"/>
        <c:auto val="1"/>
        <c:lblAlgn val="ctr"/>
        <c:lblOffset val="100"/>
        <c:noMultiLvlLbl val="0"/>
      </c:catAx>
      <c:valAx>
        <c:axId val="1532083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  <a:headEnd type="oval"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9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th-TH"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แสดงปริมาณขยะเปรียบเทียบปี</a:t>
            </a:r>
            <a:r>
              <a:rPr lang="th-TH" baseline="0"/>
              <a:t> 2562และ 2563</a:t>
            </a:r>
            <a:endParaRPr lang="th-TH"/>
          </a:p>
        </c:rich>
      </c:tx>
      <c:layout>
        <c:manualLayout>
          <c:xMode val="edge"/>
          <c:yMode val="edge"/>
          <c:x val="0.254750315074041"/>
          <c:y val="6.21359349970053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535965488065603E-2"/>
          <c:y val="0.11927530907938901"/>
          <c:w val="0.88556561212766505"/>
          <c:h val="0.78466946017712702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rgbClr val="0000FF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Sheet2!$B$4:$B$15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Sheet2!$G$4:$G$15</c:f>
              <c:numCache>
                <c:formatCode>0.00</c:formatCode>
                <c:ptCount val="12"/>
                <c:pt idx="0">
                  <c:v>49.42</c:v>
                </c:pt>
                <c:pt idx="1">
                  <c:v>40.9</c:v>
                </c:pt>
                <c:pt idx="2">
                  <c:v>35.1</c:v>
                </c:pt>
                <c:pt idx="3" formatCode="General">
                  <c:v>39.35</c:v>
                </c:pt>
                <c:pt idx="4" formatCode="General">
                  <c:v>41.72</c:v>
                </c:pt>
                <c:pt idx="5">
                  <c:v>33.369999999999997</c:v>
                </c:pt>
                <c:pt idx="6">
                  <c:v>44.31</c:v>
                </c:pt>
                <c:pt idx="7">
                  <c:v>55.12</c:v>
                </c:pt>
                <c:pt idx="8">
                  <c:v>40.729999999999997</c:v>
                </c:pt>
                <c:pt idx="9">
                  <c:v>37.99</c:v>
                </c:pt>
                <c:pt idx="10">
                  <c:v>46.78</c:v>
                </c:pt>
                <c:pt idx="11">
                  <c:v>46.25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2562</c15:sqref>
                        </c15:formulaRef>
                      </c:ext>
                    </c:extLst>
                    <c:strCache>
                      <c:ptCount val="1"/>
                      <c:pt idx="0">
                        <c:v>2562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F8-4C1F-A152-BC49B2A493DB}"/>
            </c:ext>
          </c:extLst>
        </c:ser>
        <c:ser>
          <c:idx val="1"/>
          <c:order val="1"/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th-TH"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Sheet2!$B$4:$B$15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Sheet2!$H$4:$H$15</c:f>
              <c:numCache>
                <c:formatCode>0.00</c:formatCode>
                <c:ptCount val="12"/>
                <c:pt idx="0">
                  <c:v>51.39</c:v>
                </c:pt>
                <c:pt idx="1">
                  <c:v>31.4</c:v>
                </c:pt>
                <c:pt idx="2">
                  <c:v>38.79</c:v>
                </c:pt>
                <c:pt idx="3" formatCode="General">
                  <c:v>43.82</c:v>
                </c:pt>
                <c:pt idx="4" formatCode="General">
                  <c:v>32.82</c:v>
                </c:pt>
                <c:pt idx="5">
                  <c:v>42.14</c:v>
                </c:pt>
                <c:pt idx="6">
                  <c:v>50.38</c:v>
                </c:pt>
                <c:pt idx="7">
                  <c:v>52.65</c:v>
                </c:pt>
                <c:pt idx="8">
                  <c:v>50.71</c:v>
                </c:pt>
                <c:pt idx="9">
                  <c:v>50.28</c:v>
                </c:pt>
                <c:pt idx="10">
                  <c:v>54.67</c:v>
                </c:pt>
                <c:pt idx="11">
                  <c:v>53.67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2563</c15:sqref>
                        </c15:formulaRef>
                      </c:ext>
                    </c:extLst>
                    <c:strCache>
                      <c:ptCount val="1"/>
                      <c:pt idx="0">
                        <c:v>2563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F8-4C1F-A152-BC49B2A49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8650783"/>
        <c:axId val="958269935"/>
      </c:lineChart>
      <c:catAx>
        <c:axId val="988650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10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8269935"/>
        <c:crosses val="autoZero"/>
        <c:auto val="1"/>
        <c:lblAlgn val="ctr"/>
        <c:lblOffset val="100"/>
        <c:noMultiLvlLbl val="0"/>
      </c:catAx>
      <c:valAx>
        <c:axId val="958269935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8650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th-TH"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+mn-cs"/>
              </a:defRPr>
            </a:pPr>
            <a:r>
              <a:rPr lang="th-TH"/>
              <a:t>กราฟแสดงปริมาณขยะเปรียบเทียบ 2563 กับปี 2564 ช่วง 6 เดือน (ตุลาคม2563-มีนาคม2564)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191961744236401E-2"/>
          <c:y val="0.23140211385557199"/>
          <c:w val="0.86601640419947501"/>
          <c:h val="0.61588692038495196"/>
        </c:manualLayout>
      </c:layout>
      <c:lineChart>
        <c:grouping val="standard"/>
        <c:varyColors val="0"/>
        <c:ser>
          <c:idx val="0"/>
          <c:order val="0"/>
          <c:tx>
            <c:v>ปี2563</c:v>
          </c:tx>
          <c:spPr>
            <a:ln w="28575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th-TH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ต.ค. </c:v>
              </c:pt>
              <c:pt idx="1">
                <c:v>พ.ย.</c:v>
              </c:pt>
              <c:pt idx="2">
                <c:v>ธ.ค</c:v>
              </c:pt>
              <c:pt idx="3">
                <c:v>ม.ค</c:v>
              </c:pt>
              <c:pt idx="4">
                <c:v>ก.พ</c:v>
              </c:pt>
              <c:pt idx="5">
                <c:v>มี.ค.</c:v>
              </c:pt>
            </c:strLit>
          </c:cat>
          <c:val>
            <c:numRef>
              <c:f>Sheet2!$H$4:$H$9</c:f>
              <c:numCache>
                <c:formatCode>0.00</c:formatCode>
                <c:ptCount val="6"/>
                <c:pt idx="0">
                  <c:v>51.39</c:v>
                </c:pt>
                <c:pt idx="1">
                  <c:v>31.4</c:v>
                </c:pt>
                <c:pt idx="2">
                  <c:v>38.79</c:v>
                </c:pt>
                <c:pt idx="3" formatCode="General">
                  <c:v>43.82</c:v>
                </c:pt>
                <c:pt idx="4" formatCode="General">
                  <c:v>32.82</c:v>
                </c:pt>
                <c:pt idx="5">
                  <c:v>42.14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F4-4D47-B091-72D4060FF7A8}"/>
            </c:ext>
          </c:extLst>
        </c:ser>
        <c:ser>
          <c:idx val="1"/>
          <c:order val="1"/>
          <c:tx>
            <c:v>ปี2564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th-TH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ต.ค. </c:v>
              </c:pt>
              <c:pt idx="1">
                <c:v>พ.ย.</c:v>
              </c:pt>
              <c:pt idx="2">
                <c:v>ธ.ค</c:v>
              </c:pt>
              <c:pt idx="3">
                <c:v>ม.ค</c:v>
              </c:pt>
              <c:pt idx="4">
                <c:v>ก.พ</c:v>
              </c:pt>
              <c:pt idx="5">
                <c:v>มี.ค.</c:v>
              </c:pt>
            </c:strLit>
          </c:cat>
          <c:val>
            <c:numRef>
              <c:f>Sheet2!$I$4:$I$9</c:f>
              <c:numCache>
                <c:formatCode>0.00</c:formatCode>
                <c:ptCount val="6"/>
                <c:pt idx="0">
                  <c:v>47.12</c:v>
                </c:pt>
                <c:pt idx="1">
                  <c:v>50.75</c:v>
                </c:pt>
                <c:pt idx="2">
                  <c:v>41.96</c:v>
                </c:pt>
                <c:pt idx="3">
                  <c:v>50.9</c:v>
                </c:pt>
                <c:pt idx="4" formatCode="General">
                  <c:v>39.99</c:v>
                </c:pt>
                <c:pt idx="5">
                  <c:v>60.84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F4-4D47-B091-72D4060FF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805936"/>
        <c:axId val="519804688"/>
      </c:lineChart>
      <c:catAx>
        <c:axId val="51980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+mn-cs"/>
              </a:defRPr>
            </a:pPr>
            <a:endParaRPr lang="en-US"/>
          </a:p>
        </c:txPr>
        <c:crossAx val="519804688"/>
        <c:crosses val="autoZero"/>
        <c:auto val="1"/>
        <c:lblAlgn val="ctr"/>
        <c:lblOffset val="100"/>
        <c:noMultiLvlLbl val="0"/>
      </c:catAx>
      <c:valAx>
        <c:axId val="519804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th-TH"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+mn-cs"/>
              </a:defRPr>
            </a:pPr>
            <a:endParaRPr lang="en-US"/>
          </a:p>
        </c:txPr>
        <c:crossAx val="51980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th-TH"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th-TH" sz="1200" baseline="0">
          <a:latin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เปรียบเทียบปริมาณขยะ</a:t>
            </a:r>
            <a:r>
              <a:rPr lang="th-TH" baseline="0"/>
              <a:t> 2566 และ 2567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'เปรียบเทียบ66-67'!$C$3</c:f>
              <c:strCache>
                <c:ptCount val="1"/>
                <c:pt idx="0">
                  <c:v>ปริมาณขยะ 2566 (ตัน)</c:v>
                </c:pt>
              </c:strCache>
            </c:strRef>
          </c:tx>
          <c:spPr>
            <a:ln w="9525" cap="rnd">
              <a:solidFill>
                <a:srgbClr val="00B050"/>
              </a:solidFill>
              <a:round/>
              <a:headEnd type="diamond" w="med" len="med"/>
              <a:tailEnd type="diamond" w="med" len="med"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spPr>
              <a:ln w="9525" cap="rnd">
                <a:solidFill>
                  <a:srgbClr val="00B05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BA-4EA4-A70F-F866BECD6EB2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9525" cap="rnd">
                <a:solidFill>
                  <a:srgbClr val="00B05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A-36BA-4EA4-A70F-F866BECD6EB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9525" cap="rnd">
                <a:solidFill>
                  <a:srgbClr val="00B05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BA-4EA4-A70F-F866BECD6EB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9525" cap="rnd">
                <a:solidFill>
                  <a:srgbClr val="00B05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C-36BA-4EA4-A70F-F866BECD6E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'เปรียบเทียบ66-67'!$B$4:$B$15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'เปรียบเทียบ66-67'!$C$4:$C$15</c:f>
              <c:numCache>
                <c:formatCode>0.00</c:formatCode>
                <c:ptCount val="12"/>
                <c:pt idx="0">
                  <c:v>90.83</c:v>
                </c:pt>
                <c:pt idx="1">
                  <c:v>56.57</c:v>
                </c:pt>
                <c:pt idx="2">
                  <c:v>49.12</c:v>
                </c:pt>
                <c:pt idx="3">
                  <c:v>57.97</c:v>
                </c:pt>
                <c:pt idx="4" formatCode="General">
                  <c:v>49.36</c:v>
                </c:pt>
                <c:pt idx="5">
                  <c:v>49.47</c:v>
                </c:pt>
                <c:pt idx="6">
                  <c:v>48.61</c:v>
                </c:pt>
                <c:pt idx="7">
                  <c:v>57.73</c:v>
                </c:pt>
                <c:pt idx="8">
                  <c:v>56.51</c:v>
                </c:pt>
                <c:pt idx="9">
                  <c:v>56.57</c:v>
                </c:pt>
                <c:pt idx="10">
                  <c:v>54.23</c:v>
                </c:pt>
                <c:pt idx="11">
                  <c:v>34.42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A-4EA4-A70F-F866BECD6EB2}"/>
            </c:ext>
          </c:extLst>
        </c:ser>
        <c:ser>
          <c:idx val="1"/>
          <c:order val="1"/>
          <c:tx>
            <c:strRef>
              <c:f>'เปรียบเทียบ66-67'!$D$3</c:f>
              <c:strCache>
                <c:ptCount val="1"/>
                <c:pt idx="0">
                  <c:v>ปริมาณขยะ2567 (ตัน)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  <a:headEnd type="diamond" w="med" len="med"/>
              <a:tailEnd type="diamond" w="med" len="med"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BA-4EA4-A70F-F866BECD6EB2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8-36BA-4EA4-A70F-F866BECD6EB2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BA-4EA4-A70F-F866BECD6EB2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4-36BA-4EA4-A70F-F866BECD6EB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2-36BA-4EA4-A70F-F866BECD6EB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BA-4EA4-A70F-F866BECD6EB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FF0000"/>
                </a:solidFill>
                <a:round/>
                <a:headEnd type="oval" w="med" len="med"/>
                <a:tailEnd type="oval" w="med" len="med"/>
              </a:ln>
              <a:effectLst/>
            </c:spPr>
            <c:extLst>
              <c:ext xmlns:c16="http://schemas.microsoft.com/office/drawing/2014/chart" uri="{C3380CC4-5D6E-409C-BE32-E72D297353CC}">
                <c16:uniqueId val="{00000006-36BA-4EA4-A70F-F866BECD6E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'เปรียบเทียบ66-67'!$B$4:$B$15</c:f>
              <c:strCache>
                <c:ptCount val="12"/>
                <c:pt idx="0">
                  <c:v>ต.ค.</c:v>
                </c:pt>
                <c:pt idx="1">
                  <c:v>พ.ย.</c:v>
                </c:pt>
                <c:pt idx="2">
                  <c:v>ธ.ค.</c:v>
                </c:pt>
                <c:pt idx="3">
                  <c:v>ม.ค.</c:v>
                </c:pt>
                <c:pt idx="4">
                  <c:v>ก.พ.</c:v>
                </c:pt>
                <c:pt idx="5">
                  <c:v>มี.ค.</c:v>
                </c:pt>
                <c:pt idx="6">
                  <c:v>เม.ย.</c:v>
                </c:pt>
                <c:pt idx="7">
                  <c:v>พ.ค.</c:v>
                </c:pt>
                <c:pt idx="8">
                  <c:v>มิ.ย.</c:v>
                </c:pt>
                <c:pt idx="9">
                  <c:v>ก.ค.</c:v>
                </c:pt>
                <c:pt idx="10">
                  <c:v>ส.ค.</c:v>
                </c:pt>
                <c:pt idx="11">
                  <c:v>ก.ย.</c:v>
                </c:pt>
              </c:strCache>
            </c:strRef>
          </c:cat>
          <c:val>
            <c:numRef>
              <c:f>'เปรียบเทียบ66-67'!$D$4:$D$15</c:f>
              <c:numCache>
                <c:formatCode>0.00</c:formatCode>
                <c:ptCount val="12"/>
                <c:pt idx="0" formatCode="0.000">
                  <c:v>84.694999999999993</c:v>
                </c:pt>
                <c:pt idx="1">
                  <c:v>54.63</c:v>
                </c:pt>
                <c:pt idx="2" formatCode="0.000">
                  <c:v>52.994999999999997</c:v>
                </c:pt>
                <c:pt idx="3">
                  <c:v>45.26</c:v>
                </c:pt>
                <c:pt idx="4" formatCode="General">
                  <c:v>45.26</c:v>
                </c:pt>
                <c:pt idx="5">
                  <c:v>51.93</c:v>
                </c:pt>
                <c:pt idx="6" formatCode="0.000">
                  <c:v>58.314999999999998</c:v>
                </c:pt>
                <c:pt idx="7" formatCode="0.000">
                  <c:v>60.305</c:v>
                </c:pt>
                <c:pt idx="8" formatCode="0.000">
                  <c:v>48.975000000000001</c:v>
                </c:pt>
                <c:pt idx="9">
                  <c:v>55.14</c:v>
                </c:pt>
                <c:pt idx="10" formatCode="0.000">
                  <c:v>57.145000000000003</c:v>
                </c:pt>
                <c:pt idx="11">
                  <c:v>26.15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A-4EA4-A70F-F866BECD6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9311680"/>
        <c:axId val="619304480"/>
      </c:lineChart>
      <c:catAx>
        <c:axId val="61931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304480"/>
        <c:crosses val="autoZero"/>
        <c:auto val="1"/>
        <c:lblAlgn val="ctr"/>
        <c:lblOffset val="100"/>
        <c:noMultiLvlLbl val="0"/>
      </c:catAx>
      <c:valAx>
        <c:axId val="61930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31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</xdr:colOff>
      <xdr:row>4</xdr:row>
      <xdr:rowOff>33336</xdr:rowOff>
    </xdr:from>
    <xdr:to>
      <xdr:col>17</xdr:col>
      <xdr:colOff>657225</xdr:colOff>
      <xdr:row>17</xdr:row>
      <xdr:rowOff>190500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638174</xdr:colOff>
      <xdr:row>1</xdr:row>
      <xdr:rowOff>166687</xdr:rowOff>
    </xdr:from>
    <xdr:to>
      <xdr:col>15</xdr:col>
      <xdr:colOff>476249</xdr:colOff>
      <xdr:row>15</xdr:row>
      <xdr:rowOff>9525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285749</xdr:colOff>
      <xdr:row>1</xdr:row>
      <xdr:rowOff>166687</xdr:rowOff>
    </xdr:from>
    <xdr:to>
      <xdr:col>14</xdr:col>
      <xdr:colOff>676274</xdr:colOff>
      <xdr:row>15</xdr:row>
      <xdr:rowOff>28575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666750</xdr:colOff>
      <xdr:row>6</xdr:row>
      <xdr:rowOff>104775</xdr:rowOff>
    </xdr:from>
    <xdr:to>
      <xdr:col>14</xdr:col>
      <xdr:colOff>609600</xdr:colOff>
      <xdr:row>6</xdr:row>
      <xdr:rowOff>123825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6696710" y="1876425"/>
          <a:ext cx="6115050" cy="19050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</xdr:colOff>
      <xdr:row>0</xdr:row>
      <xdr:rowOff>252412</xdr:rowOff>
    </xdr:from>
    <xdr:to>
      <xdr:col>13</xdr:col>
      <xdr:colOff>371474</xdr:colOff>
      <xdr:row>12</xdr:row>
      <xdr:rowOff>247650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38099</xdr:colOff>
      <xdr:row>1</xdr:row>
      <xdr:rowOff>166687</xdr:rowOff>
    </xdr:from>
    <xdr:to>
      <xdr:col>17</xdr:col>
      <xdr:colOff>600075</xdr:colOff>
      <xdr:row>14</xdr:row>
      <xdr:rowOff>266700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214312</xdr:rowOff>
    </xdr:from>
    <xdr:to>
      <xdr:col>12</xdr:col>
      <xdr:colOff>647700</xdr:colOff>
      <xdr:row>14</xdr:row>
      <xdr:rowOff>247650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2</xdr:row>
      <xdr:rowOff>14286</xdr:rowOff>
    </xdr:from>
    <xdr:to>
      <xdr:col>16</xdr:col>
      <xdr:colOff>676275</xdr:colOff>
      <xdr:row>16</xdr:row>
      <xdr:rowOff>19050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671511</xdr:colOff>
      <xdr:row>1</xdr:row>
      <xdr:rowOff>133349</xdr:rowOff>
    </xdr:from>
    <xdr:to>
      <xdr:col>17</xdr:col>
      <xdr:colOff>409574</xdr:colOff>
      <xdr:row>15</xdr:row>
      <xdr:rowOff>0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4761</xdr:colOff>
      <xdr:row>1</xdr:row>
      <xdr:rowOff>200024</xdr:rowOff>
    </xdr:from>
    <xdr:to>
      <xdr:col>13</xdr:col>
      <xdr:colOff>676274</xdr:colOff>
      <xdr:row>11</xdr:row>
      <xdr:rowOff>323849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671512</xdr:colOff>
      <xdr:row>1</xdr:row>
      <xdr:rowOff>185737</xdr:rowOff>
    </xdr:from>
    <xdr:to>
      <xdr:col>14</xdr:col>
      <xdr:colOff>647700</xdr:colOff>
      <xdr:row>14</xdr:row>
      <xdr:rowOff>323850</xdr:rowOff>
    </xdr:to>
    <xdr:graphicFrame macro="">
      <xdr:nvGraphicFramePr>
        <xdr:cNvPr id="8" name="แผนภูมิ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0</xdr:row>
      <xdr:rowOff>176211</xdr:rowOff>
    </xdr:from>
    <xdr:to>
      <xdr:col>12</xdr:col>
      <xdr:colOff>466726</xdr:colOff>
      <xdr:row>13</xdr:row>
      <xdr:rowOff>304799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</xdr:row>
      <xdr:rowOff>0</xdr:rowOff>
    </xdr:from>
    <xdr:to>
      <xdr:col>14</xdr:col>
      <xdr:colOff>663575</xdr:colOff>
      <xdr:row>15</xdr:row>
      <xdr:rowOff>18415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533399</xdr:colOff>
      <xdr:row>2</xdr:row>
      <xdr:rowOff>238124</xdr:rowOff>
    </xdr:from>
    <xdr:to>
      <xdr:col>15</xdr:col>
      <xdr:colOff>133349</xdr:colOff>
      <xdr:row>16</xdr:row>
      <xdr:rowOff>285749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524ADD76-8995-AB43-7054-D1E109B0B8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1</xdr:row>
      <xdr:rowOff>142875</xdr:rowOff>
    </xdr:from>
    <xdr:to>
      <xdr:col>16</xdr:col>
      <xdr:colOff>0</xdr:colOff>
      <xdr:row>15</xdr:row>
      <xdr:rowOff>38100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2902414E-0FD4-6D85-0B97-27CFFD17B6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247649</xdr:colOff>
      <xdr:row>1</xdr:row>
      <xdr:rowOff>85726</xdr:rowOff>
    </xdr:from>
    <xdr:to>
      <xdr:col>26</xdr:col>
      <xdr:colOff>0</xdr:colOff>
      <xdr:row>15</xdr:row>
      <xdr:rowOff>190500</xdr:rowOff>
    </xdr:to>
    <xdr:graphicFrame macro="">
      <xdr:nvGraphicFramePr>
        <xdr:cNvPr id="8" name="แผนภูมิ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681036</xdr:colOff>
      <xdr:row>17</xdr:row>
      <xdr:rowOff>0</xdr:rowOff>
    </xdr:from>
    <xdr:to>
      <xdr:col>20</xdr:col>
      <xdr:colOff>0</xdr:colOff>
      <xdr:row>30</xdr:row>
      <xdr:rowOff>9525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590549</xdr:colOff>
      <xdr:row>1</xdr:row>
      <xdr:rowOff>0</xdr:rowOff>
    </xdr:from>
    <xdr:to>
      <xdr:col>14</xdr:col>
      <xdr:colOff>590549</xdr:colOff>
      <xdr:row>15</xdr:row>
      <xdr:rowOff>0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47877577-0454-418D-4FBF-564D7B5358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workbookViewId="0">
      <selection activeCell="G37" sqref="G37"/>
    </sheetView>
  </sheetViews>
  <sheetFormatPr defaultColWidth="9" defaultRowHeight="15"/>
  <cols>
    <col min="1" max="1" width="6.85546875" style="1" customWidth="1"/>
    <col min="2" max="2" width="18.5703125" style="1" customWidth="1"/>
    <col min="3" max="3" width="16.7109375" style="1" customWidth="1"/>
    <col min="4" max="4" width="17.7109375" style="1" customWidth="1"/>
    <col min="5" max="5" width="21" style="1" customWidth="1"/>
    <col min="6" max="16384" width="9" style="1"/>
  </cols>
  <sheetData>
    <row r="1" spans="1:5" ht="14.25" customHeight="1">
      <c r="A1" s="217" t="s">
        <v>0</v>
      </c>
      <c r="B1" s="217"/>
      <c r="C1" s="217"/>
      <c r="D1" s="217"/>
      <c r="E1" s="217"/>
    </row>
    <row r="2" spans="1:5" ht="17.25" customHeight="1">
      <c r="A2" s="217"/>
      <c r="B2" s="217"/>
      <c r="C2" s="217"/>
      <c r="D2" s="217"/>
      <c r="E2" s="217"/>
    </row>
    <row r="3" spans="1:5" ht="27.75" customHeight="1">
      <c r="A3" s="217" t="s">
        <v>1</v>
      </c>
      <c r="B3" s="217"/>
      <c r="C3" s="217"/>
      <c r="D3" s="217"/>
      <c r="E3" s="217"/>
    </row>
    <row r="4" spans="1:5" ht="14.25" customHeight="1">
      <c r="A4" s="2"/>
      <c r="B4" s="2"/>
      <c r="C4" s="2"/>
      <c r="D4" s="2"/>
      <c r="E4" s="2"/>
    </row>
    <row r="5" spans="1:5" ht="23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</row>
    <row r="6" spans="1:5" s="161" customFormat="1" ht="27.75">
      <c r="A6" s="143">
        <v>1</v>
      </c>
      <c r="B6" s="163" t="s">
        <v>7</v>
      </c>
      <c r="C6" s="164">
        <v>42.5</v>
      </c>
      <c r="D6" s="165">
        <v>12750</v>
      </c>
      <c r="E6" s="146"/>
    </row>
    <row r="7" spans="1:5" s="161" customFormat="1" ht="27.75">
      <c r="A7" s="143">
        <v>2</v>
      </c>
      <c r="B7" s="163" t="s">
        <v>8</v>
      </c>
      <c r="C7" s="164">
        <v>40.5</v>
      </c>
      <c r="D7" s="165">
        <v>12150</v>
      </c>
      <c r="E7" s="146"/>
    </row>
    <row r="8" spans="1:5" ht="23.25">
      <c r="A8" s="7">
        <v>3</v>
      </c>
      <c r="B8" s="121" t="s">
        <v>9</v>
      </c>
      <c r="C8" s="166">
        <v>35.5</v>
      </c>
      <c r="D8" s="106">
        <v>10650</v>
      </c>
      <c r="E8" s="10"/>
    </row>
    <row r="9" spans="1:5" ht="23.25">
      <c r="A9" s="167">
        <v>4</v>
      </c>
      <c r="B9" s="168" t="s">
        <v>10</v>
      </c>
      <c r="C9" s="169">
        <v>34.5</v>
      </c>
      <c r="D9" s="170">
        <v>10350</v>
      </c>
      <c r="E9" s="171"/>
    </row>
    <row r="10" spans="1:5" s="161" customFormat="1" ht="27.75">
      <c r="A10" s="172">
        <v>5</v>
      </c>
      <c r="B10" s="173" t="s">
        <v>11</v>
      </c>
      <c r="C10" s="174">
        <v>40.42</v>
      </c>
      <c r="D10" s="175">
        <v>12126</v>
      </c>
      <c r="E10" s="174"/>
    </row>
    <row r="11" spans="1:5" ht="23.25">
      <c r="A11" s="7">
        <v>6</v>
      </c>
      <c r="B11" s="121" t="s">
        <v>12</v>
      </c>
      <c r="C11" s="176">
        <v>28.04</v>
      </c>
      <c r="D11" s="177">
        <f>SUM(C11*300)</f>
        <v>8412</v>
      </c>
      <c r="E11" s="10"/>
    </row>
    <row r="12" spans="1:5" ht="23.25">
      <c r="A12" s="7">
        <v>7</v>
      </c>
      <c r="B12" s="121" t="s">
        <v>13</v>
      </c>
      <c r="C12" s="10">
        <v>36.21</v>
      </c>
      <c r="D12" s="106">
        <v>10863</v>
      </c>
      <c r="E12" s="10"/>
    </row>
    <row r="13" spans="1:5" ht="23.25">
      <c r="A13" s="7">
        <v>8</v>
      </c>
      <c r="B13" s="121" t="s">
        <v>14</v>
      </c>
      <c r="C13" s="10">
        <v>32.89</v>
      </c>
      <c r="D13" s="106">
        <v>9867</v>
      </c>
      <c r="E13" s="10"/>
    </row>
    <row r="14" spans="1:5" ht="23.25">
      <c r="A14" s="7">
        <v>9</v>
      </c>
      <c r="B14" s="121" t="s">
        <v>15</v>
      </c>
      <c r="C14" s="11">
        <v>33.1</v>
      </c>
      <c r="D14" s="106">
        <v>9930</v>
      </c>
      <c r="E14" s="10"/>
    </row>
    <row r="15" spans="1:5" ht="23.25">
      <c r="A15" s="7">
        <v>10</v>
      </c>
      <c r="B15" s="121" t="s">
        <v>16</v>
      </c>
      <c r="C15" s="10">
        <v>33.93</v>
      </c>
      <c r="D15" s="106">
        <v>10179</v>
      </c>
      <c r="E15" s="10"/>
    </row>
    <row r="16" spans="1:5" ht="23.25">
      <c r="A16" s="7">
        <v>11</v>
      </c>
      <c r="B16" s="121" t="s">
        <v>17</v>
      </c>
      <c r="C16" s="178">
        <v>39.03</v>
      </c>
      <c r="D16" s="179">
        <f>SUM(C16*300)</f>
        <v>11709</v>
      </c>
      <c r="E16" s="10"/>
    </row>
    <row r="17" spans="1:5" s="161" customFormat="1" ht="27.75">
      <c r="A17" s="143">
        <v>12</v>
      </c>
      <c r="B17" s="163" t="s">
        <v>18</v>
      </c>
      <c r="C17" s="146">
        <v>40.44</v>
      </c>
      <c r="D17" s="165">
        <v>12132</v>
      </c>
      <c r="E17" s="146"/>
    </row>
    <row r="18" spans="1:5" s="161" customFormat="1" ht="27.75">
      <c r="A18" s="143">
        <v>13</v>
      </c>
      <c r="B18" s="163" t="s">
        <v>19</v>
      </c>
      <c r="C18" s="146">
        <v>40.229999999999997</v>
      </c>
      <c r="D18" s="165">
        <v>12069</v>
      </c>
      <c r="E18" s="180"/>
    </row>
    <row r="19" spans="1:5" s="161" customFormat="1" ht="27.75">
      <c r="A19" s="143">
        <v>14</v>
      </c>
      <c r="B19" s="163" t="s">
        <v>20</v>
      </c>
      <c r="C19" s="181">
        <v>42.67</v>
      </c>
      <c r="D19" s="165">
        <v>12801</v>
      </c>
      <c r="E19" s="180"/>
    </row>
    <row r="20" spans="1:5" s="162" customFormat="1" ht="27.75">
      <c r="A20" s="182">
        <v>15</v>
      </c>
      <c r="B20" s="183" t="s">
        <v>21</v>
      </c>
      <c r="C20" s="184">
        <v>51.17</v>
      </c>
      <c r="D20" s="185">
        <f>SUM(C20*300)</f>
        <v>15351</v>
      </c>
      <c r="E20" s="186"/>
    </row>
    <row r="21" spans="1:5" s="161" customFormat="1" ht="27.75">
      <c r="A21" s="187">
        <v>16</v>
      </c>
      <c r="B21" s="188" t="s">
        <v>22</v>
      </c>
      <c r="C21" s="189">
        <v>42.94</v>
      </c>
      <c r="D21" s="190">
        <v>12882</v>
      </c>
      <c r="E21" s="191"/>
    </row>
    <row r="22" spans="1:5" ht="23.25">
      <c r="A22" s="44">
        <v>17</v>
      </c>
      <c r="B22" s="192" t="s">
        <v>23</v>
      </c>
      <c r="C22" s="193">
        <v>38.79</v>
      </c>
      <c r="D22" s="194">
        <v>11637</v>
      </c>
      <c r="E22" s="195"/>
    </row>
    <row r="23" spans="1:5" ht="23.25">
      <c r="A23" s="7">
        <v>18</v>
      </c>
      <c r="B23" s="121" t="s">
        <v>24</v>
      </c>
      <c r="C23" s="10">
        <v>35.130000000000003</v>
      </c>
      <c r="D23" s="106">
        <v>10539</v>
      </c>
      <c r="E23" s="196"/>
    </row>
    <row r="24" spans="1:5" ht="23.25">
      <c r="A24" s="7">
        <v>19</v>
      </c>
      <c r="B24" s="121" t="s">
        <v>25</v>
      </c>
      <c r="C24" s="11">
        <v>33.4</v>
      </c>
      <c r="D24" s="106">
        <v>10020</v>
      </c>
      <c r="E24" s="196"/>
    </row>
    <row r="25" spans="1:5" s="161" customFormat="1" ht="27.75">
      <c r="A25" s="143">
        <v>20</v>
      </c>
      <c r="B25" s="197" t="s">
        <v>26</v>
      </c>
      <c r="C25" s="146">
        <v>40.76</v>
      </c>
      <c r="D25" s="165">
        <v>12228</v>
      </c>
      <c r="E25" s="180"/>
    </row>
    <row r="26" spans="1:5" ht="23.25">
      <c r="A26" s="7">
        <v>21</v>
      </c>
      <c r="B26" s="116" t="s">
        <v>27</v>
      </c>
      <c r="C26" s="10">
        <v>32.07</v>
      </c>
      <c r="D26" s="106">
        <v>9621</v>
      </c>
      <c r="E26" s="196"/>
    </row>
    <row r="27" spans="1:5" ht="23.25">
      <c r="A27" s="7">
        <v>22</v>
      </c>
      <c r="B27" s="116" t="s">
        <v>28</v>
      </c>
      <c r="C27" s="10">
        <v>37.11</v>
      </c>
      <c r="D27" s="106">
        <v>11133</v>
      </c>
      <c r="E27" s="196"/>
    </row>
    <row r="28" spans="1:5" ht="23.25">
      <c r="A28" s="7">
        <v>23</v>
      </c>
      <c r="B28" s="116" t="s">
        <v>29</v>
      </c>
      <c r="C28" s="11">
        <v>33.97</v>
      </c>
      <c r="D28" s="106">
        <v>10191</v>
      </c>
      <c r="E28" s="196"/>
    </row>
    <row r="29" spans="1:5" s="161" customFormat="1" ht="27.75">
      <c r="A29" s="143">
        <v>24</v>
      </c>
      <c r="B29" s="197" t="s">
        <v>30</v>
      </c>
      <c r="C29" s="181">
        <v>40.31</v>
      </c>
      <c r="D29" s="165">
        <v>12093</v>
      </c>
      <c r="E29" s="180"/>
    </row>
    <row r="30" spans="1:5" s="161" customFormat="1" ht="27.75">
      <c r="A30" s="143">
        <v>25</v>
      </c>
      <c r="B30" s="197" t="s">
        <v>31</v>
      </c>
      <c r="C30" s="181">
        <v>44.6</v>
      </c>
      <c r="D30" s="165">
        <v>13380</v>
      </c>
      <c r="E30" s="180"/>
    </row>
    <row r="31" spans="1:5" s="161" customFormat="1" ht="27.75">
      <c r="A31" s="143">
        <v>26</v>
      </c>
      <c r="B31" s="197" t="s">
        <v>32</v>
      </c>
      <c r="C31" s="181">
        <v>46.05</v>
      </c>
      <c r="D31" s="165">
        <v>13815</v>
      </c>
      <c r="E31" s="180"/>
    </row>
    <row r="32" spans="1:5" s="161" customFormat="1" ht="27.75">
      <c r="A32" s="143">
        <v>27</v>
      </c>
      <c r="B32" s="197" t="s">
        <v>33</v>
      </c>
      <c r="C32" s="181">
        <v>48.79</v>
      </c>
      <c r="D32" s="165">
        <v>14637</v>
      </c>
      <c r="E32" s="180"/>
    </row>
    <row r="33" spans="1:5" s="161" customFormat="1" ht="27.75">
      <c r="A33" s="187">
        <v>28</v>
      </c>
      <c r="B33" s="198" t="s">
        <v>34</v>
      </c>
      <c r="C33" s="199">
        <v>47.79</v>
      </c>
      <c r="D33" s="190">
        <v>14337</v>
      </c>
      <c r="E33" s="191"/>
    </row>
    <row r="34" spans="1:5" s="161" customFormat="1" ht="27.75">
      <c r="A34" s="172">
        <v>29</v>
      </c>
      <c r="B34" s="200" t="s">
        <v>35</v>
      </c>
      <c r="C34" s="201">
        <v>46.21</v>
      </c>
      <c r="D34" s="175">
        <v>13863</v>
      </c>
      <c r="E34" s="202"/>
    </row>
    <row r="35" spans="1:5" ht="23.25">
      <c r="A35" s="7">
        <v>30</v>
      </c>
      <c r="B35" s="116" t="s">
        <v>36</v>
      </c>
      <c r="C35" s="14">
        <v>39.590000000000003</v>
      </c>
      <c r="D35" s="117">
        <v>11877</v>
      </c>
      <c r="E35" s="196"/>
    </row>
    <row r="36" spans="1:5" ht="23.25">
      <c r="A36" s="7">
        <v>31</v>
      </c>
      <c r="B36" s="116" t="s">
        <v>37</v>
      </c>
      <c r="C36" s="11">
        <v>39.909999999999997</v>
      </c>
      <c r="D36" s="106">
        <v>11973</v>
      </c>
      <c r="E36" s="196"/>
    </row>
    <row r="37" spans="1:5" ht="23.25">
      <c r="A37" s="7">
        <v>32</v>
      </c>
      <c r="B37" s="116" t="s">
        <v>38</v>
      </c>
      <c r="C37" s="178">
        <v>40.729999999999997</v>
      </c>
      <c r="D37" s="179">
        <f>SUM(C37*300)</f>
        <v>12218.999999999998</v>
      </c>
      <c r="E37" s="196"/>
    </row>
    <row r="38" spans="1:5" ht="23.25">
      <c r="A38" s="7"/>
      <c r="B38" s="116" t="s">
        <v>39</v>
      </c>
      <c r="C38" s="203">
        <f>SUM(C6:C37)</f>
        <v>1259.28</v>
      </c>
      <c r="D38" s="179">
        <f>SUM(D6:D37)</f>
        <v>377784</v>
      </c>
      <c r="E38" s="196"/>
    </row>
    <row r="39" spans="1:5" ht="23.25">
      <c r="A39" s="7"/>
      <c r="B39" s="116"/>
      <c r="C39" s="10"/>
      <c r="D39" s="106"/>
      <c r="E39" s="196"/>
    </row>
    <row r="40" spans="1:5" ht="27.75">
      <c r="B40" s="119"/>
      <c r="C40" s="204"/>
      <c r="D40" s="99"/>
    </row>
    <row r="41" spans="1:5" ht="27.75">
      <c r="B41" s="119" t="s">
        <v>40</v>
      </c>
      <c r="C41" s="102">
        <f>SUM(C38)/32</f>
        <v>39.352499999999999</v>
      </c>
      <c r="D41" s="204">
        <f>SUM(D38)/32</f>
        <v>11805.75</v>
      </c>
    </row>
    <row r="42" spans="1:5" ht="27.75">
      <c r="B42" s="119" t="s">
        <v>41</v>
      </c>
      <c r="C42" s="102">
        <f>SUM(C38)/960</f>
        <v>1.31175</v>
      </c>
      <c r="D42" s="102">
        <f>SUM(D40)/365</f>
        <v>0</v>
      </c>
    </row>
  </sheetData>
  <mergeCells count="2">
    <mergeCell ref="A3:E3"/>
    <mergeCell ref="A1:E2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E12" sqref="E12"/>
    </sheetView>
  </sheetViews>
  <sheetFormatPr defaultColWidth="9" defaultRowHeight="23.25"/>
  <cols>
    <col min="1" max="1" width="7" style="52" customWidth="1"/>
    <col min="2" max="2" width="15.42578125" style="52" customWidth="1"/>
    <col min="3" max="3" width="16.85546875" style="55" customWidth="1"/>
    <col min="4" max="4" width="16.28515625" style="52" customWidth="1"/>
    <col min="5" max="5" width="29.5703125" style="52" customWidth="1"/>
    <col min="6" max="16384" width="9" style="52"/>
  </cols>
  <sheetData>
    <row r="1" spans="1:5" ht="14.25" customHeight="1">
      <c r="A1" s="218" t="s">
        <v>42</v>
      </c>
      <c r="B1" s="218"/>
      <c r="C1" s="218"/>
      <c r="D1" s="218"/>
      <c r="E1" s="218"/>
    </row>
    <row r="2" spans="1:5">
      <c r="A2" s="218"/>
      <c r="B2" s="218"/>
      <c r="C2" s="218"/>
      <c r="D2" s="218"/>
      <c r="E2" s="218"/>
    </row>
    <row r="3" spans="1:5" ht="14.25" customHeight="1">
      <c r="A3" s="219"/>
      <c r="B3" s="219"/>
      <c r="C3" s="219"/>
      <c r="D3" s="219"/>
      <c r="E3" s="219"/>
    </row>
    <row r="4" spans="1:5" ht="27.75">
      <c r="A4" s="137" t="s">
        <v>2</v>
      </c>
      <c r="B4" s="129" t="s">
        <v>3</v>
      </c>
      <c r="C4" s="129" t="s">
        <v>43</v>
      </c>
      <c r="D4" s="129" t="s">
        <v>5</v>
      </c>
      <c r="E4" s="138" t="s">
        <v>6</v>
      </c>
    </row>
    <row r="5" spans="1:5" s="53" customFormat="1">
      <c r="A5" s="151">
        <v>1</v>
      </c>
      <c r="B5" s="152" t="s">
        <v>7</v>
      </c>
      <c r="C5" s="153">
        <v>42.5</v>
      </c>
      <c r="D5" s="154">
        <v>12750</v>
      </c>
      <c r="E5" s="155"/>
    </row>
    <row r="6" spans="1:5" s="53" customFormat="1">
      <c r="A6" s="151">
        <v>2</v>
      </c>
      <c r="B6" s="152" t="s">
        <v>8</v>
      </c>
      <c r="C6" s="153">
        <v>40.5</v>
      </c>
      <c r="D6" s="154">
        <v>12150</v>
      </c>
      <c r="E6" s="155"/>
    </row>
    <row r="7" spans="1:5">
      <c r="A7" s="137">
        <v>3</v>
      </c>
      <c r="B7" s="131" t="s">
        <v>9</v>
      </c>
      <c r="C7" s="156">
        <v>35.5</v>
      </c>
      <c r="D7" s="157">
        <v>10650</v>
      </c>
      <c r="E7" s="139"/>
    </row>
    <row r="8" spans="1:5">
      <c r="A8" s="137">
        <v>4</v>
      </c>
      <c r="B8" s="131" t="s">
        <v>10</v>
      </c>
      <c r="C8" s="156">
        <v>34.5</v>
      </c>
      <c r="D8" s="157">
        <v>10350</v>
      </c>
      <c r="E8" s="139"/>
    </row>
    <row r="9" spans="1:5" ht="27.75">
      <c r="B9" s="136" t="s">
        <v>39</v>
      </c>
      <c r="C9" s="158">
        <f>SUM(C5:C8)</f>
        <v>153</v>
      </c>
      <c r="D9" s="159">
        <f>SUM(D5:D8)</f>
        <v>45900</v>
      </c>
    </row>
    <row r="10" spans="1:5" ht="27.75">
      <c r="B10" s="136" t="s">
        <v>40</v>
      </c>
      <c r="C10" s="135">
        <f>SUM(C9)/4</f>
        <v>38.25</v>
      </c>
      <c r="D10" s="160">
        <f>SUM(D9)/4</f>
        <v>11475</v>
      </c>
    </row>
    <row r="11" spans="1:5" ht="27.75">
      <c r="B11" s="136" t="s">
        <v>41</v>
      </c>
      <c r="C11" s="158">
        <f>SUM(C9)/122</f>
        <v>1.2540983606557377</v>
      </c>
      <c r="D11" s="158">
        <f>SUM(D9)/122</f>
        <v>376.22950819672133</v>
      </c>
    </row>
    <row r="12" spans="1:5">
      <c r="C12" s="52"/>
    </row>
    <row r="13" spans="1:5">
      <c r="C13" s="52"/>
    </row>
    <row r="14" spans="1:5">
      <c r="C14" s="52"/>
    </row>
    <row r="15" spans="1:5">
      <c r="C15" s="52"/>
    </row>
  </sheetData>
  <mergeCells count="1">
    <mergeCell ref="A1:E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topLeftCell="A11" workbookViewId="0">
      <selection activeCell="F16" sqref="F16"/>
    </sheetView>
  </sheetViews>
  <sheetFormatPr defaultColWidth="9" defaultRowHeight="23.25"/>
  <cols>
    <col min="1" max="1" width="7.140625" style="52" customWidth="1"/>
    <col min="2" max="2" width="19.5703125" style="52" customWidth="1"/>
    <col min="3" max="3" width="17.5703125" style="52" customWidth="1"/>
    <col min="4" max="4" width="17.42578125" style="52" customWidth="1"/>
    <col min="5" max="5" width="17.28515625" style="52" customWidth="1"/>
    <col min="6" max="16384" width="9" style="52"/>
  </cols>
  <sheetData>
    <row r="1" spans="1:5" ht="14.25" customHeight="1">
      <c r="A1" s="218" t="s">
        <v>44</v>
      </c>
      <c r="B1" s="218"/>
      <c r="C1" s="218"/>
      <c r="D1" s="218"/>
      <c r="E1" s="218"/>
    </row>
    <row r="2" spans="1:5" ht="14.25" customHeight="1">
      <c r="A2" s="218"/>
      <c r="B2" s="218"/>
      <c r="C2" s="218"/>
      <c r="D2" s="218"/>
      <c r="E2" s="218"/>
    </row>
    <row r="3" spans="1:5" ht="27.75">
      <c r="A3" s="3" t="s">
        <v>2</v>
      </c>
      <c r="B3" s="141" t="s">
        <v>3</v>
      </c>
      <c r="C3" s="141" t="s">
        <v>43</v>
      </c>
      <c r="D3" s="141" t="s">
        <v>5</v>
      </c>
      <c r="E3" s="3" t="s">
        <v>6</v>
      </c>
    </row>
    <row r="4" spans="1:5">
      <c r="A4" s="7">
        <v>1</v>
      </c>
      <c r="B4" s="142" t="s">
        <v>11</v>
      </c>
      <c r="C4" s="9">
        <v>40.42</v>
      </c>
      <c r="D4" s="117">
        <v>12126</v>
      </c>
      <c r="E4" s="10"/>
    </row>
    <row r="5" spans="1:5">
      <c r="A5" s="7">
        <v>2</v>
      </c>
      <c r="B5" s="142" t="s">
        <v>12</v>
      </c>
      <c r="C5" s="9">
        <v>28.04</v>
      </c>
      <c r="D5" s="117">
        <f>SUM(C5*300)</f>
        <v>8412</v>
      </c>
      <c r="E5" s="10"/>
    </row>
    <row r="6" spans="1:5">
      <c r="A6" s="7">
        <v>3</v>
      </c>
      <c r="B6" s="142" t="s">
        <v>13</v>
      </c>
      <c r="C6" s="9">
        <v>36.21</v>
      </c>
      <c r="D6" s="117">
        <v>10863</v>
      </c>
      <c r="E6" s="10"/>
    </row>
    <row r="7" spans="1:5">
      <c r="A7" s="7">
        <v>4</v>
      </c>
      <c r="B7" s="142" t="s">
        <v>14</v>
      </c>
      <c r="C7" s="9">
        <v>32.89</v>
      </c>
      <c r="D7" s="117">
        <v>9867</v>
      </c>
      <c r="E7" s="10"/>
    </row>
    <row r="8" spans="1:5">
      <c r="A8" s="7">
        <v>5</v>
      </c>
      <c r="B8" s="142" t="s">
        <v>15</v>
      </c>
      <c r="C8" s="14">
        <v>33.1</v>
      </c>
      <c r="D8" s="117">
        <v>9930</v>
      </c>
      <c r="E8" s="10"/>
    </row>
    <row r="9" spans="1:5">
      <c r="A9" s="7">
        <v>6</v>
      </c>
      <c r="B9" s="142" t="s">
        <v>16</v>
      </c>
      <c r="C9" s="9">
        <v>33.93</v>
      </c>
      <c r="D9" s="117">
        <v>10179</v>
      </c>
      <c r="E9" s="10"/>
    </row>
    <row r="10" spans="1:5">
      <c r="A10" s="7">
        <v>7</v>
      </c>
      <c r="B10" s="142" t="s">
        <v>17</v>
      </c>
      <c r="C10" s="9">
        <v>39.03</v>
      </c>
      <c r="D10" s="117">
        <f>SUM(C10*300)</f>
        <v>11709</v>
      </c>
      <c r="E10" s="10"/>
    </row>
    <row r="11" spans="1:5">
      <c r="A11" s="7">
        <v>8</v>
      </c>
      <c r="B11" s="142" t="s">
        <v>18</v>
      </c>
      <c r="C11" s="9">
        <v>40.44</v>
      </c>
      <c r="D11" s="117">
        <v>12132</v>
      </c>
      <c r="E11" s="10"/>
    </row>
    <row r="12" spans="1:5">
      <c r="A12" s="7">
        <v>9</v>
      </c>
      <c r="B12" s="142" t="s">
        <v>19</v>
      </c>
      <c r="C12" s="9">
        <v>40.229999999999997</v>
      </c>
      <c r="D12" s="117">
        <v>12069</v>
      </c>
      <c r="E12" s="10"/>
    </row>
    <row r="13" spans="1:5">
      <c r="A13" s="7">
        <v>10</v>
      </c>
      <c r="B13" s="142" t="s">
        <v>20</v>
      </c>
      <c r="C13" s="14">
        <v>42.67</v>
      </c>
      <c r="D13" s="117">
        <v>12801</v>
      </c>
      <c r="E13" s="10"/>
    </row>
    <row r="14" spans="1:5" s="56" customFormat="1" ht="27.75">
      <c r="A14" s="143">
        <v>11</v>
      </c>
      <c r="B14" s="144" t="s">
        <v>21</v>
      </c>
      <c r="C14" s="97">
        <v>51.17</v>
      </c>
      <c r="D14" s="145">
        <f>SUM(C14*300)</f>
        <v>15351</v>
      </c>
      <c r="E14" s="146"/>
    </row>
    <row r="15" spans="1:5">
      <c r="A15" s="7">
        <v>12</v>
      </c>
      <c r="B15" s="142" t="s">
        <v>22</v>
      </c>
      <c r="C15" s="9">
        <v>42.94</v>
      </c>
      <c r="D15" s="117">
        <v>12882</v>
      </c>
      <c r="E15" s="10"/>
    </row>
    <row r="16" spans="1:5" s="119" customFormat="1" ht="27.75">
      <c r="B16" s="147" t="s">
        <v>39</v>
      </c>
      <c r="C16" s="147">
        <f>SUM(C4:C15)</f>
        <v>461.07000000000005</v>
      </c>
      <c r="D16" s="148">
        <f>SUM(D4:D15)</f>
        <v>138321</v>
      </c>
    </row>
    <row r="17" spans="2:4" ht="27.75">
      <c r="B17" s="147" t="s">
        <v>40</v>
      </c>
      <c r="C17" s="149">
        <f>SUM(C16)/12</f>
        <v>38.422500000000007</v>
      </c>
      <c r="D17" s="150">
        <f>SUM(D16)/12</f>
        <v>11526.75</v>
      </c>
    </row>
    <row r="18" spans="2:4" ht="27.75">
      <c r="B18" s="147" t="s">
        <v>41</v>
      </c>
      <c r="C18" s="149">
        <f>SUM(C16)/365</f>
        <v>1.2632054794520549</v>
      </c>
      <c r="D18" s="149">
        <f>SUM(D16)/365</f>
        <v>378.96164383561643</v>
      </c>
    </row>
  </sheetData>
  <mergeCells count="1">
    <mergeCell ref="A1:E2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topLeftCell="A5" workbookViewId="0">
      <selection activeCell="E17" sqref="E17"/>
    </sheetView>
  </sheetViews>
  <sheetFormatPr defaultColWidth="9" defaultRowHeight="15"/>
  <cols>
    <col min="1" max="1" width="9" style="1"/>
    <col min="2" max="2" width="18.5703125" style="1" customWidth="1"/>
    <col min="3" max="3" width="16.42578125" style="1" customWidth="1"/>
    <col min="4" max="4" width="18.140625" style="1" customWidth="1"/>
    <col min="5" max="5" width="17" style="1" customWidth="1"/>
    <col min="6" max="16384" width="9" style="1"/>
  </cols>
  <sheetData>
    <row r="1" spans="1:5" ht="14.25" customHeight="1">
      <c r="A1" s="217" t="s">
        <v>45</v>
      </c>
      <c r="B1" s="217"/>
      <c r="C1" s="217"/>
      <c r="D1" s="217"/>
      <c r="E1" s="217"/>
    </row>
    <row r="2" spans="1:5" ht="14.25" customHeight="1">
      <c r="A2" s="217"/>
      <c r="B2" s="217"/>
      <c r="C2" s="217"/>
      <c r="D2" s="217"/>
      <c r="E2" s="217"/>
    </row>
    <row r="3" spans="1:5" ht="23.25">
      <c r="A3" s="137" t="s">
        <v>2</v>
      </c>
      <c r="B3" s="7" t="s">
        <v>3</v>
      </c>
      <c r="C3" s="7" t="s">
        <v>46</v>
      </c>
      <c r="D3" s="7" t="s">
        <v>5</v>
      </c>
      <c r="E3" s="138" t="s">
        <v>6</v>
      </c>
    </row>
    <row r="4" spans="1:5" ht="23.25">
      <c r="A4" s="137">
        <v>1</v>
      </c>
      <c r="B4" s="121" t="s">
        <v>23</v>
      </c>
      <c r="C4" s="10">
        <v>38.79</v>
      </c>
      <c r="D4" s="106">
        <v>11637</v>
      </c>
      <c r="E4" s="139"/>
    </row>
    <row r="5" spans="1:5" ht="23.25">
      <c r="A5" s="137">
        <v>2</v>
      </c>
      <c r="B5" s="121" t="s">
        <v>24</v>
      </c>
      <c r="C5" s="10">
        <v>35.130000000000003</v>
      </c>
      <c r="D5" s="106">
        <v>10539</v>
      </c>
      <c r="E5" s="139"/>
    </row>
    <row r="6" spans="1:5" ht="23.25">
      <c r="A6" s="137">
        <v>3</v>
      </c>
      <c r="B6" s="121" t="s">
        <v>25</v>
      </c>
      <c r="C6" s="11">
        <v>33.4</v>
      </c>
      <c r="D6" s="106">
        <v>10020</v>
      </c>
      <c r="E6" s="139"/>
    </row>
    <row r="7" spans="1:5" ht="23.25">
      <c r="A7" s="137">
        <v>4</v>
      </c>
      <c r="B7" s="116" t="s">
        <v>26</v>
      </c>
      <c r="C7" s="10">
        <v>40.76</v>
      </c>
      <c r="D7" s="106">
        <v>12228</v>
      </c>
      <c r="E7" s="139"/>
    </row>
    <row r="8" spans="1:5" ht="23.25">
      <c r="A8" s="137">
        <v>5</v>
      </c>
      <c r="B8" s="116" t="s">
        <v>27</v>
      </c>
      <c r="C8" s="10">
        <v>32.07</v>
      </c>
      <c r="D8" s="106">
        <v>9621</v>
      </c>
      <c r="E8" s="139"/>
    </row>
    <row r="9" spans="1:5" ht="23.25">
      <c r="A9" s="137">
        <v>6</v>
      </c>
      <c r="B9" s="116" t="s">
        <v>28</v>
      </c>
      <c r="C9" s="10">
        <v>37.11</v>
      </c>
      <c r="D9" s="106">
        <v>11133</v>
      </c>
      <c r="E9" s="139"/>
    </row>
    <row r="10" spans="1:5" ht="23.25">
      <c r="A10" s="137">
        <v>7</v>
      </c>
      <c r="B10" s="116" t="s">
        <v>29</v>
      </c>
      <c r="C10" s="11">
        <v>33.97</v>
      </c>
      <c r="D10" s="106">
        <v>10191</v>
      </c>
      <c r="E10" s="139"/>
    </row>
    <row r="11" spans="1:5" ht="23.25">
      <c r="A11" s="137">
        <v>8</v>
      </c>
      <c r="B11" s="116" t="s">
        <v>30</v>
      </c>
      <c r="C11" s="11">
        <v>40.31</v>
      </c>
      <c r="D11" s="106">
        <v>12093</v>
      </c>
      <c r="E11" s="139"/>
    </row>
    <row r="12" spans="1:5" ht="23.25">
      <c r="A12" s="137">
        <v>9</v>
      </c>
      <c r="B12" s="116" t="s">
        <v>31</v>
      </c>
      <c r="C12" s="11">
        <v>44.6</v>
      </c>
      <c r="D12" s="106">
        <v>13380</v>
      </c>
      <c r="E12" s="139"/>
    </row>
    <row r="13" spans="1:5" ht="23.25">
      <c r="A13" s="137">
        <v>10</v>
      </c>
      <c r="B13" s="116" t="s">
        <v>32</v>
      </c>
      <c r="C13" s="11">
        <v>46.05</v>
      </c>
      <c r="D13" s="106">
        <v>13815</v>
      </c>
      <c r="E13" s="139"/>
    </row>
    <row r="14" spans="1:5" ht="23.25">
      <c r="A14" s="137">
        <v>11</v>
      </c>
      <c r="B14" s="116" t="s">
        <v>33</v>
      </c>
      <c r="C14" s="14">
        <v>48.79</v>
      </c>
      <c r="D14" s="117">
        <v>14637</v>
      </c>
      <c r="E14" s="139"/>
    </row>
    <row r="15" spans="1:5" ht="23.25">
      <c r="A15" s="137">
        <v>12</v>
      </c>
      <c r="B15" s="116" t="s">
        <v>34</v>
      </c>
      <c r="C15" s="11">
        <v>47.79</v>
      </c>
      <c r="D15" s="106">
        <v>14337</v>
      </c>
      <c r="E15" s="139"/>
    </row>
    <row r="16" spans="1:5" ht="27.75">
      <c r="B16" s="45" t="s">
        <v>39</v>
      </c>
      <c r="C16" s="45">
        <f>SUM(C4:C15)</f>
        <v>478.77000000000004</v>
      </c>
      <c r="D16" s="98">
        <f>SUM(D4:D15)</f>
        <v>143631</v>
      </c>
    </row>
    <row r="17" spans="1:5" ht="27.75">
      <c r="B17" s="45" t="s">
        <v>40</v>
      </c>
      <c r="C17" s="46">
        <f>SUM(C16)/12</f>
        <v>39.897500000000001</v>
      </c>
      <c r="D17" s="100">
        <f>SUM(D16)/12</f>
        <v>11969.25</v>
      </c>
    </row>
    <row r="18" spans="1:5" ht="27.75">
      <c r="B18" s="45" t="s">
        <v>41</v>
      </c>
      <c r="C18" s="46">
        <f>SUM(C16)/365</f>
        <v>1.3116986301369864</v>
      </c>
      <c r="D18" s="46">
        <f>SUM(D16)/365</f>
        <v>393.50958904109586</v>
      </c>
    </row>
    <row r="19" spans="1:5" ht="27.75">
      <c r="A19" s="52"/>
      <c r="B19" s="119" t="s">
        <v>47</v>
      </c>
      <c r="C19" s="119" t="s">
        <v>48</v>
      </c>
      <c r="D19" s="119" t="s">
        <v>49</v>
      </c>
      <c r="E19" s="52"/>
    </row>
    <row r="20" spans="1:5" ht="27.75">
      <c r="A20" s="52"/>
      <c r="B20" s="119" t="s">
        <v>50</v>
      </c>
      <c r="D20" s="140">
        <v>3.83</v>
      </c>
      <c r="E20" s="52"/>
    </row>
    <row r="21" spans="1:5" ht="23.25">
      <c r="A21" s="52"/>
      <c r="B21" s="52"/>
      <c r="C21" s="52"/>
      <c r="D21" s="52"/>
      <c r="E21" s="52"/>
    </row>
    <row r="22" spans="1:5" ht="27.75">
      <c r="A22" s="52"/>
      <c r="B22" s="53" t="s">
        <v>51</v>
      </c>
      <c r="C22" s="54" t="s">
        <v>52</v>
      </c>
      <c r="D22" s="56" t="s">
        <v>53</v>
      </c>
    </row>
    <row r="23" spans="1:5" ht="23.25">
      <c r="A23" s="52"/>
      <c r="B23" s="52"/>
      <c r="C23" s="55">
        <v>100</v>
      </c>
      <c r="D23" s="52"/>
    </row>
    <row r="24" spans="1:5" ht="27.75">
      <c r="A24" s="52" t="s">
        <v>54</v>
      </c>
      <c r="B24" s="52"/>
      <c r="C24" s="52"/>
      <c r="D24" s="52"/>
      <c r="E24" s="128" t="s">
        <v>55</v>
      </c>
    </row>
    <row r="25" spans="1:5" ht="27.75">
      <c r="A25" s="52"/>
      <c r="C25" s="52"/>
      <c r="D25" s="52" t="s">
        <v>40</v>
      </c>
      <c r="E25" s="59" t="s">
        <v>56</v>
      </c>
    </row>
    <row r="26" spans="1:5" ht="23.25">
      <c r="A26" s="52"/>
      <c r="B26" s="52"/>
      <c r="C26" s="52"/>
      <c r="D26" s="52"/>
    </row>
    <row r="27" spans="1:5" ht="23.25">
      <c r="A27" s="52"/>
      <c r="B27" s="52"/>
      <c r="C27" s="52"/>
      <c r="D27" s="52"/>
    </row>
    <row r="28" spans="1:5" ht="23.25">
      <c r="A28" s="52"/>
      <c r="B28" s="52"/>
      <c r="C28" s="52"/>
      <c r="D28" s="52"/>
    </row>
    <row r="29" spans="1:5" ht="23.25">
      <c r="A29" s="52"/>
      <c r="B29" s="52"/>
      <c r="C29" s="52"/>
      <c r="D29" s="52"/>
    </row>
    <row r="30" spans="1:5" ht="23.25">
      <c r="A30" s="52"/>
      <c r="B30" s="52"/>
      <c r="C30" s="52"/>
      <c r="D30" s="52"/>
    </row>
  </sheetData>
  <mergeCells count="1">
    <mergeCell ref="A1:E2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4"/>
  <sheetViews>
    <sheetView topLeftCell="A3" workbookViewId="0">
      <selection activeCell="D11" sqref="D11"/>
    </sheetView>
  </sheetViews>
  <sheetFormatPr defaultColWidth="9" defaultRowHeight="15"/>
  <cols>
    <col min="1" max="1" width="11.28515625" customWidth="1"/>
    <col min="2" max="2" width="15" customWidth="1"/>
    <col min="3" max="3" width="12.7109375" customWidth="1"/>
    <col min="4" max="4" width="13" customWidth="1"/>
  </cols>
  <sheetData>
    <row r="1" spans="1:4" ht="27.75">
      <c r="A1" s="129" t="s">
        <v>3</v>
      </c>
      <c r="B1" s="129" t="s">
        <v>57</v>
      </c>
      <c r="C1" s="3" t="s">
        <v>58</v>
      </c>
      <c r="D1" s="130" t="s">
        <v>59</v>
      </c>
    </row>
    <row r="2" spans="1:4" ht="23.25">
      <c r="A2" s="131" t="s">
        <v>60</v>
      </c>
      <c r="B2" s="132">
        <v>40.42</v>
      </c>
      <c r="C2" s="10">
        <v>38.79</v>
      </c>
      <c r="D2" s="11">
        <v>46.21</v>
      </c>
    </row>
    <row r="3" spans="1:4" ht="23.25">
      <c r="A3" s="131" t="s">
        <v>61</v>
      </c>
      <c r="B3" s="132">
        <v>28.04</v>
      </c>
      <c r="C3" s="10">
        <v>35.130000000000003</v>
      </c>
      <c r="D3" s="14">
        <v>39.590000000000003</v>
      </c>
    </row>
    <row r="4" spans="1:4" ht="23.25">
      <c r="A4" s="131" t="s">
        <v>62</v>
      </c>
      <c r="B4" s="132">
        <v>36.21</v>
      </c>
      <c r="C4" s="11">
        <v>33.4</v>
      </c>
      <c r="D4" s="11">
        <v>39.909999999999997</v>
      </c>
    </row>
    <row r="5" spans="1:4" ht="23.25">
      <c r="A5" s="131" t="s">
        <v>63</v>
      </c>
      <c r="B5" s="132">
        <v>32.89</v>
      </c>
      <c r="C5" s="10">
        <v>40.76</v>
      </c>
      <c r="D5" s="10">
        <v>40.729999999999997</v>
      </c>
    </row>
    <row r="6" spans="1:4" ht="23.25">
      <c r="A6" s="131" t="s">
        <v>64</v>
      </c>
      <c r="B6" s="133">
        <v>33.1</v>
      </c>
      <c r="C6" s="10">
        <v>32.07</v>
      </c>
    </row>
    <row r="7" spans="1:4" ht="23.25">
      <c r="A7" s="131" t="s">
        <v>65</v>
      </c>
      <c r="B7" s="132">
        <v>33.93</v>
      </c>
      <c r="C7" s="10">
        <v>37.11</v>
      </c>
    </row>
    <row r="8" spans="1:4" ht="23.25">
      <c r="A8" s="131" t="s">
        <v>66</v>
      </c>
      <c r="B8" s="132">
        <v>39.03</v>
      </c>
      <c r="C8" s="11">
        <v>33.97</v>
      </c>
    </row>
    <row r="9" spans="1:4" ht="23.25">
      <c r="A9" s="131" t="s">
        <v>67</v>
      </c>
      <c r="B9" s="132">
        <v>40.44</v>
      </c>
      <c r="C9" s="11">
        <v>40.31</v>
      </c>
    </row>
    <row r="10" spans="1:4" ht="23.25">
      <c r="A10" s="131" t="s">
        <v>68</v>
      </c>
      <c r="B10" s="132">
        <v>40.229999999999997</v>
      </c>
      <c r="C10" s="11">
        <v>44.6</v>
      </c>
    </row>
    <row r="11" spans="1:4" ht="23.25">
      <c r="A11" s="131" t="s">
        <v>69</v>
      </c>
      <c r="B11" s="133">
        <v>42.67</v>
      </c>
      <c r="C11" s="11">
        <v>46.05</v>
      </c>
    </row>
    <row r="12" spans="1:4" ht="27.75">
      <c r="A12" s="134" t="s">
        <v>70</v>
      </c>
      <c r="B12" s="135">
        <v>51.17</v>
      </c>
      <c r="C12" s="14">
        <v>48.79</v>
      </c>
    </row>
    <row r="13" spans="1:4" ht="23.25">
      <c r="A13" s="131" t="s">
        <v>71</v>
      </c>
      <c r="B13" s="132">
        <v>42.94</v>
      </c>
      <c r="C13" s="11">
        <v>47.79</v>
      </c>
    </row>
    <row r="14" spans="1:4" ht="27.75">
      <c r="A14" s="136" t="s">
        <v>39</v>
      </c>
      <c r="B14" s="136">
        <f>SUM(B2:B13)</f>
        <v>461.07000000000005</v>
      </c>
      <c r="C14" s="45">
        <f>SUM(C2:C13)</f>
        <v>478.77000000000004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abSelected="1" workbookViewId="0">
      <selection activeCell="E17" sqref="E17"/>
    </sheetView>
  </sheetViews>
  <sheetFormatPr defaultColWidth="9" defaultRowHeight="15"/>
  <cols>
    <col min="1" max="1" width="7.42578125" style="1" customWidth="1"/>
    <col min="2" max="2" width="21.42578125" style="1" customWidth="1"/>
    <col min="3" max="3" width="16.42578125" style="1" customWidth="1"/>
    <col min="4" max="4" width="16.85546875" style="1" customWidth="1"/>
    <col min="5" max="5" width="17" style="1" customWidth="1"/>
    <col min="6" max="16384" width="9" style="1"/>
  </cols>
  <sheetData>
    <row r="1" spans="1:5" ht="14.25" customHeight="1">
      <c r="A1" s="217" t="s">
        <v>72</v>
      </c>
      <c r="B1" s="217"/>
      <c r="C1" s="217"/>
      <c r="D1" s="217"/>
      <c r="E1" s="217"/>
    </row>
    <row r="2" spans="1:5" ht="14.25" customHeight="1">
      <c r="A2" s="217"/>
      <c r="B2" s="217"/>
      <c r="C2" s="217"/>
      <c r="D2" s="217"/>
      <c r="E2" s="217"/>
    </row>
    <row r="3" spans="1:5" ht="23.25">
      <c r="A3" s="7" t="s">
        <v>2</v>
      </c>
      <c r="B3" s="7" t="s">
        <v>3</v>
      </c>
      <c r="C3" s="7" t="s">
        <v>43</v>
      </c>
      <c r="D3" s="7" t="s">
        <v>5</v>
      </c>
      <c r="E3" s="7" t="s">
        <v>6</v>
      </c>
    </row>
    <row r="4" spans="1:5" ht="23.25">
      <c r="A4" s="7">
        <v>1</v>
      </c>
      <c r="B4" s="116" t="s">
        <v>35</v>
      </c>
      <c r="C4" s="11">
        <v>46.21</v>
      </c>
      <c r="D4" s="106">
        <v>13863</v>
      </c>
      <c r="E4" s="10"/>
    </row>
    <row r="5" spans="1:5" ht="23.25">
      <c r="A5" s="7">
        <v>2</v>
      </c>
      <c r="B5" s="116" t="s">
        <v>36</v>
      </c>
      <c r="C5" s="14">
        <v>39.590000000000003</v>
      </c>
      <c r="D5" s="117">
        <v>11877</v>
      </c>
      <c r="E5" s="10"/>
    </row>
    <row r="6" spans="1:5" ht="23.25">
      <c r="A6" s="7">
        <v>2</v>
      </c>
      <c r="B6" s="116" t="s">
        <v>37</v>
      </c>
      <c r="C6" s="11">
        <v>39.909999999999997</v>
      </c>
      <c r="D6" s="106">
        <v>11973</v>
      </c>
      <c r="E6" s="10"/>
    </row>
    <row r="7" spans="1:5" ht="23.25">
      <c r="A7" s="7">
        <v>3</v>
      </c>
      <c r="B7" s="116" t="s">
        <v>38</v>
      </c>
      <c r="C7" s="10">
        <v>40.729999999999997</v>
      </c>
      <c r="D7" s="106">
        <f>SUM(C7*300)</f>
        <v>12218.999999999998</v>
      </c>
      <c r="E7" s="10"/>
    </row>
    <row r="8" spans="1:5" ht="25.5" customHeight="1">
      <c r="A8" s="7">
        <v>4</v>
      </c>
      <c r="B8" s="116" t="s">
        <v>73</v>
      </c>
      <c r="C8" s="10">
        <v>33.979999999999997</v>
      </c>
      <c r="D8" s="106">
        <f t="shared" ref="D8:D15" si="0">SUM(C8*300)</f>
        <v>10193.999999999998</v>
      </c>
      <c r="E8" s="10"/>
    </row>
    <row r="9" spans="1:5" ht="23.25">
      <c r="A9" s="7">
        <v>5</v>
      </c>
      <c r="B9" s="116" t="s">
        <v>74</v>
      </c>
      <c r="C9" s="10">
        <v>36.770000000000003</v>
      </c>
      <c r="D9" s="106">
        <f t="shared" si="0"/>
        <v>11031.000000000002</v>
      </c>
      <c r="E9" s="10"/>
    </row>
    <row r="10" spans="1:5" ht="23.25">
      <c r="A10" s="7">
        <v>6</v>
      </c>
      <c r="B10" s="116" t="s">
        <v>75</v>
      </c>
      <c r="C10" s="11">
        <v>43.36</v>
      </c>
      <c r="D10" s="106">
        <f t="shared" si="0"/>
        <v>13008</v>
      </c>
      <c r="E10" s="10"/>
    </row>
    <row r="11" spans="1:5" ht="23.25">
      <c r="A11" s="7">
        <v>7</v>
      </c>
      <c r="B11" s="116" t="s">
        <v>76</v>
      </c>
      <c r="C11" s="11">
        <v>51.89</v>
      </c>
      <c r="D11" s="106">
        <f t="shared" si="0"/>
        <v>15567</v>
      </c>
      <c r="E11" s="10"/>
    </row>
    <row r="12" spans="1:5" ht="23.25">
      <c r="A12" s="7">
        <v>8</v>
      </c>
      <c r="B12" s="116" t="s">
        <v>77</v>
      </c>
      <c r="C12" s="11">
        <v>45.42</v>
      </c>
      <c r="D12" s="106">
        <f t="shared" si="0"/>
        <v>13626</v>
      </c>
      <c r="E12" s="10"/>
    </row>
    <row r="13" spans="1:5" ht="23.25">
      <c r="A13" s="7">
        <v>9</v>
      </c>
      <c r="B13" s="116" t="s">
        <v>78</v>
      </c>
      <c r="C13" s="11">
        <v>45.59</v>
      </c>
      <c r="D13" s="106">
        <f t="shared" si="0"/>
        <v>13677.000000000002</v>
      </c>
      <c r="E13" s="10"/>
    </row>
    <row r="14" spans="1:5" ht="23.25">
      <c r="A14" s="7">
        <v>10</v>
      </c>
      <c r="B14" s="116" t="s">
        <v>79</v>
      </c>
      <c r="C14" s="11">
        <v>48.06</v>
      </c>
      <c r="D14" s="106">
        <f t="shared" si="0"/>
        <v>14418</v>
      </c>
      <c r="E14" s="10"/>
    </row>
    <row r="15" spans="1:5" ht="23.25">
      <c r="A15" s="7">
        <v>11</v>
      </c>
      <c r="B15" s="116" t="s">
        <v>80</v>
      </c>
      <c r="C15" s="11">
        <v>43.72</v>
      </c>
      <c r="D15" s="106">
        <f t="shared" si="0"/>
        <v>13116</v>
      </c>
      <c r="E15" s="10"/>
    </row>
    <row r="16" spans="1:5" ht="27.75">
      <c r="B16" s="45" t="s">
        <v>39</v>
      </c>
      <c r="C16" s="46">
        <f>SUM(C4:C15)</f>
        <v>515.23</v>
      </c>
      <c r="D16" s="98">
        <f>SUM(D4:D15)</f>
        <v>154569</v>
      </c>
    </row>
    <row r="17" spans="1:6" ht="27.75">
      <c r="B17" s="45" t="s">
        <v>40</v>
      </c>
      <c r="C17" s="46">
        <f>SUM(C16)/12</f>
        <v>42.935833333333335</v>
      </c>
      <c r="D17" s="100">
        <f>SUM(D16)/12</f>
        <v>12880.75</v>
      </c>
      <c r="F17" s="1" t="s">
        <v>81</v>
      </c>
    </row>
    <row r="18" spans="1:6" ht="27.75">
      <c r="B18" s="45" t="s">
        <v>41</v>
      </c>
      <c r="C18" s="46">
        <f>SUM(C16)/365</f>
        <v>1.4115890410958905</v>
      </c>
      <c r="D18" s="46">
        <f>SUM(D16)/365</f>
        <v>423.47671232876712</v>
      </c>
    </row>
    <row r="19" spans="1:6" ht="23.25">
      <c r="A19" s="52"/>
      <c r="B19" s="52"/>
      <c r="C19" s="52"/>
      <c r="D19" s="52"/>
      <c r="E19" s="52"/>
    </row>
    <row r="20" spans="1:6" ht="27.75">
      <c r="A20" s="52"/>
      <c r="B20" s="53" t="s">
        <v>51</v>
      </c>
      <c r="C20" s="54" t="s">
        <v>52</v>
      </c>
      <c r="D20" s="56" t="s">
        <v>53</v>
      </c>
    </row>
    <row r="21" spans="1:6" ht="23.25">
      <c r="A21" s="52"/>
      <c r="B21" s="52"/>
      <c r="C21" s="55">
        <v>100</v>
      </c>
      <c r="D21" s="52"/>
    </row>
    <row r="22" spans="1:6" ht="27.75">
      <c r="A22" s="52" t="s">
        <v>54</v>
      </c>
      <c r="B22" s="52"/>
      <c r="C22" s="52"/>
      <c r="D22" s="52"/>
      <c r="E22" s="128" t="s">
        <v>55</v>
      </c>
    </row>
    <row r="23" spans="1:6" ht="27.75">
      <c r="A23" s="52"/>
      <c r="C23" s="52"/>
      <c r="D23" s="52" t="s">
        <v>40</v>
      </c>
      <c r="E23" s="59" t="s">
        <v>56</v>
      </c>
    </row>
    <row r="24" spans="1:6" ht="23.25">
      <c r="A24" s="52"/>
      <c r="B24" s="61"/>
      <c r="C24" s="52"/>
      <c r="D24" s="52"/>
      <c r="E24" s="52"/>
    </row>
    <row r="25" spans="1:6" ht="23.25">
      <c r="A25" s="52"/>
      <c r="B25" s="52"/>
      <c r="C25" s="52"/>
      <c r="D25" s="52"/>
      <c r="E25" s="52"/>
    </row>
    <row r="26" spans="1:6" ht="23.25">
      <c r="A26" s="52"/>
      <c r="B26" s="52"/>
      <c r="C26" s="52"/>
      <c r="D26" s="52"/>
      <c r="E26" s="52"/>
    </row>
    <row r="27" spans="1:6" ht="23.25">
      <c r="A27" s="52"/>
      <c r="B27" s="52"/>
      <c r="C27" s="52"/>
      <c r="D27" s="52"/>
      <c r="E27" s="52"/>
    </row>
    <row r="28" spans="1:6" ht="23.25">
      <c r="A28" s="52"/>
      <c r="B28" s="52"/>
      <c r="C28" s="52"/>
      <c r="D28" s="52"/>
      <c r="E28" s="52"/>
    </row>
    <row r="29" spans="1:6" ht="23.25">
      <c r="A29" s="52"/>
      <c r="B29" s="52"/>
      <c r="C29" s="52"/>
      <c r="D29" s="52"/>
      <c r="E29" s="52"/>
    </row>
    <row r="30" spans="1:6" ht="23.25">
      <c r="A30" s="52"/>
      <c r="B30" s="52"/>
      <c r="C30" s="52"/>
      <c r="D30" s="52"/>
      <c r="E30" s="52"/>
    </row>
    <row r="31" spans="1:6" ht="23.25">
      <c r="A31" s="52"/>
      <c r="B31" s="52"/>
      <c r="C31" s="52"/>
      <c r="D31" s="52"/>
      <c r="E31" s="52"/>
    </row>
    <row r="32" spans="1:6" ht="23.25">
      <c r="A32" s="52"/>
      <c r="B32" s="52"/>
      <c r="C32" s="52"/>
      <c r="D32" s="52"/>
      <c r="E32" s="52"/>
    </row>
    <row r="33" spans="1:5" ht="23.25">
      <c r="A33" s="52"/>
      <c r="B33" s="52"/>
      <c r="C33" s="52"/>
      <c r="D33" s="52"/>
      <c r="E33" s="52"/>
    </row>
  </sheetData>
  <mergeCells count="1">
    <mergeCell ref="A1:E2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topLeftCell="A4" workbookViewId="0">
      <selection activeCell="C15" sqref="C15"/>
    </sheetView>
  </sheetViews>
  <sheetFormatPr defaultColWidth="9" defaultRowHeight="21"/>
  <cols>
    <col min="1" max="16384" width="9" style="68"/>
  </cols>
  <sheetData>
    <row r="1" spans="1:4">
      <c r="A1" s="68" t="s">
        <v>82</v>
      </c>
    </row>
    <row r="3" spans="1:4">
      <c r="A3" s="122" t="s">
        <v>3</v>
      </c>
      <c r="B3" s="122" t="s">
        <v>83</v>
      </c>
      <c r="C3" s="122" t="s">
        <v>46</v>
      </c>
      <c r="D3" s="122" t="s">
        <v>84</v>
      </c>
    </row>
    <row r="4" spans="1:4">
      <c r="A4" s="123">
        <v>21824</v>
      </c>
      <c r="B4" s="124">
        <v>37.9</v>
      </c>
      <c r="C4" s="124">
        <v>46.21</v>
      </c>
      <c r="D4" s="124">
        <f>SUM(C4-B4)</f>
        <v>8.3100000000000023</v>
      </c>
    </row>
    <row r="5" spans="1:4">
      <c r="A5" s="123">
        <v>21855</v>
      </c>
      <c r="B5" s="124">
        <v>37.9</v>
      </c>
      <c r="C5" s="125">
        <v>39.590000000000003</v>
      </c>
      <c r="D5" s="104">
        <f t="shared" ref="D5:D15" si="0">SUM(C5-B5)</f>
        <v>1.6900000000000048</v>
      </c>
    </row>
    <row r="6" spans="1:4">
      <c r="A6" s="123">
        <v>21885</v>
      </c>
      <c r="B6" s="124">
        <v>37.9</v>
      </c>
      <c r="C6" s="124">
        <v>39.909999999999997</v>
      </c>
      <c r="D6" s="104">
        <f t="shared" si="0"/>
        <v>2.009999999999998</v>
      </c>
    </row>
    <row r="7" spans="1:4">
      <c r="A7" s="123">
        <v>21916</v>
      </c>
      <c r="B7" s="124">
        <v>37.9</v>
      </c>
      <c r="C7" s="104">
        <v>40.729999999999997</v>
      </c>
      <c r="D7" s="104">
        <f t="shared" si="0"/>
        <v>2.8299999999999983</v>
      </c>
    </row>
    <row r="8" spans="1:4">
      <c r="A8" s="123">
        <v>21947</v>
      </c>
      <c r="B8" s="124">
        <v>37.9</v>
      </c>
      <c r="C8" s="104">
        <v>33.979999999999997</v>
      </c>
      <c r="D8" s="104">
        <f t="shared" si="0"/>
        <v>-3.9200000000000017</v>
      </c>
    </row>
    <row r="9" spans="1:4">
      <c r="A9" s="123">
        <v>21976</v>
      </c>
      <c r="B9" s="124">
        <v>37.9</v>
      </c>
      <c r="C9" s="104">
        <v>36.770000000000003</v>
      </c>
      <c r="D9" s="104">
        <f t="shared" si="0"/>
        <v>-1.1299999999999955</v>
      </c>
    </row>
    <row r="10" spans="1:4">
      <c r="A10" s="123">
        <v>22007</v>
      </c>
      <c r="B10" s="124">
        <v>37.9</v>
      </c>
      <c r="C10" s="104">
        <v>43.36</v>
      </c>
      <c r="D10" s="104">
        <f t="shared" si="0"/>
        <v>5.4600000000000009</v>
      </c>
    </row>
    <row r="11" spans="1:4">
      <c r="A11" s="123">
        <v>22037</v>
      </c>
      <c r="B11" s="124">
        <v>37.9</v>
      </c>
      <c r="C11" s="104">
        <v>51.89</v>
      </c>
      <c r="D11" s="104">
        <f t="shared" si="0"/>
        <v>13.990000000000002</v>
      </c>
    </row>
    <row r="12" spans="1:4">
      <c r="A12" s="123">
        <v>22068</v>
      </c>
      <c r="B12" s="124">
        <v>37.9</v>
      </c>
      <c r="C12" s="104">
        <v>45.42</v>
      </c>
      <c r="D12" s="104">
        <f t="shared" si="0"/>
        <v>7.5200000000000031</v>
      </c>
    </row>
    <row r="13" spans="1:4">
      <c r="A13" s="126">
        <v>22098</v>
      </c>
      <c r="B13" s="127">
        <v>37.9</v>
      </c>
      <c r="C13" s="68">
        <v>44.3</v>
      </c>
      <c r="D13" s="68">
        <f t="shared" si="0"/>
        <v>6.3999999999999986</v>
      </c>
    </row>
    <row r="14" spans="1:4">
      <c r="A14" s="126">
        <v>22129</v>
      </c>
      <c r="B14" s="127">
        <v>37.9</v>
      </c>
      <c r="C14" s="68">
        <v>53.17</v>
      </c>
      <c r="D14" s="68">
        <f t="shared" si="0"/>
        <v>15.270000000000003</v>
      </c>
    </row>
    <row r="15" spans="1:4">
      <c r="A15" s="126">
        <v>22160</v>
      </c>
      <c r="B15" s="127">
        <v>37.9</v>
      </c>
      <c r="D15" s="68">
        <f t="shared" si="0"/>
        <v>-37.9</v>
      </c>
    </row>
  </sheetData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8"/>
  <sheetViews>
    <sheetView workbookViewId="0">
      <selection activeCell="F13" sqref="F13"/>
    </sheetView>
  </sheetViews>
  <sheetFormatPr defaultColWidth="9" defaultRowHeight="21"/>
  <cols>
    <col min="1" max="1" width="9" style="68"/>
    <col min="2" max="2" width="16.42578125" style="68" customWidth="1"/>
    <col min="3" max="3" width="17.5703125" style="68" customWidth="1"/>
    <col min="4" max="4" width="11.28515625" style="68" customWidth="1"/>
    <col min="5" max="5" width="10.5703125" style="68" customWidth="1"/>
    <col min="6" max="16384" width="9" style="68"/>
  </cols>
  <sheetData>
    <row r="1" spans="1:5" ht="27.75">
      <c r="B1" s="119" t="s">
        <v>85</v>
      </c>
    </row>
    <row r="2" spans="1:5" ht="27.75">
      <c r="B2" s="119" t="s">
        <v>86</v>
      </c>
    </row>
    <row r="3" spans="1:5" ht="24">
      <c r="A3" s="120" t="s">
        <v>2</v>
      </c>
      <c r="B3" s="120" t="s">
        <v>3</v>
      </c>
      <c r="C3" s="120" t="s">
        <v>43</v>
      </c>
      <c r="D3" s="120" t="s">
        <v>5</v>
      </c>
      <c r="E3" s="120" t="s">
        <v>6</v>
      </c>
    </row>
    <row r="4" spans="1:5" ht="23.25">
      <c r="A4" s="7">
        <v>1</v>
      </c>
      <c r="B4" s="121" t="s">
        <v>87</v>
      </c>
      <c r="C4" s="11">
        <v>47.79</v>
      </c>
      <c r="D4" s="106">
        <v>14337</v>
      </c>
      <c r="E4" s="122"/>
    </row>
    <row r="5" spans="1:5" ht="23.25">
      <c r="A5" s="7">
        <v>2</v>
      </c>
      <c r="B5" s="116" t="s">
        <v>35</v>
      </c>
      <c r="C5" s="11">
        <v>46.21</v>
      </c>
      <c r="D5" s="106">
        <v>13863</v>
      </c>
      <c r="E5" s="104"/>
    </row>
    <row r="6" spans="1:5" ht="23.25">
      <c r="A6" s="7">
        <v>3</v>
      </c>
      <c r="B6" s="116" t="s">
        <v>36</v>
      </c>
      <c r="C6" s="14">
        <v>39.590000000000003</v>
      </c>
      <c r="D6" s="117">
        <v>11877</v>
      </c>
      <c r="E6" s="104"/>
    </row>
    <row r="7" spans="1:5" ht="23.25">
      <c r="A7" s="7">
        <v>4</v>
      </c>
      <c r="B7" s="116" t="s">
        <v>37</v>
      </c>
      <c r="C7" s="11">
        <v>39.909999999999997</v>
      </c>
      <c r="D7" s="106">
        <v>11973</v>
      </c>
      <c r="E7" s="104"/>
    </row>
    <row r="8" spans="1:5" ht="23.25">
      <c r="A8" s="7">
        <v>5</v>
      </c>
      <c r="B8" s="116" t="s">
        <v>38</v>
      </c>
      <c r="C8" s="10">
        <v>40.729999999999997</v>
      </c>
      <c r="D8" s="106">
        <f>SUM(C8*300)</f>
        <v>12218.999999999998</v>
      </c>
      <c r="E8" s="104"/>
    </row>
    <row r="9" spans="1:5" ht="23.25">
      <c r="A9" s="7">
        <v>6</v>
      </c>
      <c r="B9" s="116" t="s">
        <v>73</v>
      </c>
      <c r="C9" s="10">
        <v>33.979999999999997</v>
      </c>
      <c r="D9" s="106">
        <f t="shared" ref="D9:D11" si="0">SUM(C9*300)</f>
        <v>10193.999999999998</v>
      </c>
      <c r="E9" s="104"/>
    </row>
    <row r="10" spans="1:5" ht="23.25">
      <c r="A10" s="7">
        <v>7</v>
      </c>
      <c r="B10" s="116" t="s">
        <v>74</v>
      </c>
      <c r="C10" s="10">
        <v>36.770000000000003</v>
      </c>
      <c r="D10" s="106">
        <f t="shared" si="0"/>
        <v>11031.000000000002</v>
      </c>
      <c r="E10" s="104"/>
    </row>
    <row r="11" spans="1:5" ht="23.25">
      <c r="A11" s="7">
        <v>8</v>
      </c>
      <c r="B11" s="116" t="s">
        <v>75</v>
      </c>
      <c r="C11" s="11">
        <v>43.36</v>
      </c>
      <c r="D11" s="106">
        <f t="shared" si="0"/>
        <v>13008</v>
      </c>
      <c r="E11" s="104"/>
    </row>
    <row r="12" spans="1:5" ht="23.25">
      <c r="A12" s="55">
        <v>9</v>
      </c>
      <c r="B12" s="116" t="s">
        <v>88</v>
      </c>
      <c r="C12" s="11"/>
      <c r="D12" s="106"/>
    </row>
    <row r="13" spans="1:5" ht="23.25">
      <c r="A13" s="55">
        <v>10</v>
      </c>
      <c r="B13" s="116" t="s">
        <v>89</v>
      </c>
      <c r="C13" s="11"/>
      <c r="D13" s="106"/>
    </row>
    <row r="14" spans="1:5" ht="23.25">
      <c r="A14" s="55">
        <v>11</v>
      </c>
      <c r="B14" s="116" t="s">
        <v>90</v>
      </c>
      <c r="C14" s="11"/>
      <c r="D14" s="106"/>
    </row>
    <row r="15" spans="1:5" ht="23.25">
      <c r="A15" s="55">
        <v>12</v>
      </c>
      <c r="B15" s="116"/>
      <c r="C15" s="11"/>
      <c r="D15" s="106"/>
    </row>
    <row r="16" spans="1:5" ht="27.75">
      <c r="A16" s="52"/>
      <c r="B16" s="45" t="s">
        <v>39</v>
      </c>
      <c r="C16" s="46">
        <f>SUM(C4:C11)</f>
        <v>328.34</v>
      </c>
      <c r="D16" s="98">
        <f>SUM(D4:D11)</f>
        <v>98502</v>
      </c>
    </row>
    <row r="17" spans="1:4" ht="27.75">
      <c r="A17" s="52"/>
      <c r="B17" s="45" t="s">
        <v>91</v>
      </c>
      <c r="C17" s="46">
        <f>SUM(C16)/8</f>
        <v>41.042499999999997</v>
      </c>
      <c r="D17" s="52"/>
    </row>
    <row r="18" spans="1:4" ht="27.75">
      <c r="A18" s="52"/>
      <c r="B18" s="45" t="s">
        <v>92</v>
      </c>
      <c r="C18" s="46">
        <f>SUM(C16)/240</f>
        <v>1.3680833333333333</v>
      </c>
      <c r="D18" s="52"/>
    </row>
  </sheetData>
  <pageMargins left="1.1023622047244099" right="0.78740157480314998" top="0.74803149606299202" bottom="0.74803149606299202" header="0.31496062992126" footer="0.31496062992126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topLeftCell="B5" workbookViewId="0">
      <selection activeCell="C4" sqref="C4:C15"/>
    </sheetView>
  </sheetViews>
  <sheetFormatPr defaultColWidth="9" defaultRowHeight="15"/>
  <cols>
    <col min="1" max="1" width="7.42578125" style="1" customWidth="1"/>
    <col min="2" max="2" width="21.42578125" style="1" customWidth="1"/>
    <col min="3" max="3" width="16.42578125" style="1" customWidth="1"/>
    <col min="4" max="4" width="16.85546875" style="1" customWidth="1"/>
    <col min="5" max="5" width="17" style="1" customWidth="1"/>
    <col min="6" max="16384" width="9" style="1"/>
  </cols>
  <sheetData>
    <row r="1" spans="1:5">
      <c r="A1" s="217" t="s">
        <v>93</v>
      </c>
      <c r="B1" s="217"/>
      <c r="C1" s="217"/>
      <c r="D1" s="217"/>
      <c r="E1" s="217"/>
    </row>
    <row r="2" spans="1:5">
      <c r="A2" s="217"/>
      <c r="B2" s="217"/>
      <c r="C2" s="217"/>
      <c r="D2" s="217"/>
      <c r="E2" s="217"/>
    </row>
    <row r="3" spans="1:5" ht="23.25">
      <c r="A3" s="7" t="s">
        <v>2</v>
      </c>
      <c r="B3" s="7" t="s">
        <v>3</v>
      </c>
      <c r="C3" s="7" t="s">
        <v>43</v>
      </c>
      <c r="D3" s="7" t="s">
        <v>5</v>
      </c>
      <c r="E3" s="7" t="s">
        <v>6</v>
      </c>
    </row>
    <row r="4" spans="1:5" ht="23.25">
      <c r="A4" s="7">
        <v>1</v>
      </c>
      <c r="B4" s="115">
        <v>241336</v>
      </c>
      <c r="C4" s="11">
        <v>42.75</v>
      </c>
      <c r="D4" s="106">
        <f>SUM(C4)*300</f>
        <v>12825</v>
      </c>
      <c r="E4" s="10"/>
    </row>
    <row r="5" spans="1:5" ht="23.25">
      <c r="A5" s="7">
        <v>2</v>
      </c>
      <c r="B5" s="115">
        <v>241367</v>
      </c>
      <c r="C5" s="14">
        <v>38.450000000000003</v>
      </c>
      <c r="D5" s="117">
        <f t="shared" ref="D5:D15" si="0">SUM(C5)*300</f>
        <v>11535</v>
      </c>
      <c r="E5" s="10"/>
    </row>
    <row r="6" spans="1:5" ht="23.25">
      <c r="A6" s="7">
        <v>2</v>
      </c>
      <c r="B6" s="115">
        <v>241397</v>
      </c>
      <c r="C6" s="11">
        <v>33.79</v>
      </c>
      <c r="D6" s="106">
        <f t="shared" si="0"/>
        <v>10137</v>
      </c>
      <c r="E6" s="10"/>
    </row>
    <row r="7" spans="1:5" ht="23.25">
      <c r="A7" s="7">
        <v>3</v>
      </c>
      <c r="B7" s="116" t="s">
        <v>94</v>
      </c>
      <c r="C7" s="10">
        <v>40.42</v>
      </c>
      <c r="D7" s="106">
        <f t="shared" si="0"/>
        <v>12126</v>
      </c>
      <c r="E7" s="10"/>
    </row>
    <row r="8" spans="1:5" ht="23.25">
      <c r="A8" s="7">
        <v>4</v>
      </c>
      <c r="B8" s="116" t="s">
        <v>95</v>
      </c>
      <c r="C8" s="10">
        <v>28.32</v>
      </c>
      <c r="D8" s="106">
        <f t="shared" si="0"/>
        <v>8496</v>
      </c>
      <c r="E8" s="10"/>
    </row>
    <row r="9" spans="1:5" ht="23.25">
      <c r="A9" s="7">
        <v>5</v>
      </c>
      <c r="B9" s="116" t="s">
        <v>96</v>
      </c>
      <c r="C9" s="11">
        <v>43.1</v>
      </c>
      <c r="D9" s="106">
        <f t="shared" si="0"/>
        <v>12930</v>
      </c>
      <c r="E9" s="10"/>
    </row>
    <row r="10" spans="1:5" ht="23.25">
      <c r="A10" s="7">
        <v>6</v>
      </c>
      <c r="B10" s="116" t="s">
        <v>97</v>
      </c>
      <c r="C10" s="11">
        <v>38.65</v>
      </c>
      <c r="D10" s="106">
        <f t="shared" si="0"/>
        <v>11595</v>
      </c>
      <c r="E10" s="10"/>
    </row>
    <row r="11" spans="1:5" ht="23.25">
      <c r="A11" s="7">
        <v>7</v>
      </c>
      <c r="B11" s="116" t="s">
        <v>98</v>
      </c>
      <c r="C11" s="11">
        <v>57.29</v>
      </c>
      <c r="D11" s="106">
        <f t="shared" si="0"/>
        <v>17187</v>
      </c>
      <c r="E11" s="10"/>
    </row>
    <row r="12" spans="1:5" ht="23.25">
      <c r="A12" s="7">
        <v>8</v>
      </c>
      <c r="B12" s="116" t="s">
        <v>99</v>
      </c>
      <c r="C12" s="11">
        <v>48.21</v>
      </c>
      <c r="D12" s="106">
        <f t="shared" si="0"/>
        <v>14463</v>
      </c>
      <c r="E12" s="10"/>
    </row>
    <row r="13" spans="1:5" ht="23.25">
      <c r="A13" s="7">
        <v>9</v>
      </c>
      <c r="B13" s="116" t="s">
        <v>100</v>
      </c>
      <c r="C13" s="11">
        <v>46.06</v>
      </c>
      <c r="D13" s="106">
        <f t="shared" si="0"/>
        <v>13818</v>
      </c>
      <c r="E13" s="10"/>
    </row>
    <row r="14" spans="1:5" ht="23.25">
      <c r="A14" s="7">
        <v>10</v>
      </c>
      <c r="B14" s="116" t="s">
        <v>101</v>
      </c>
      <c r="C14" s="11">
        <v>53.17</v>
      </c>
      <c r="D14" s="106">
        <f t="shared" si="0"/>
        <v>15951</v>
      </c>
      <c r="E14" s="10"/>
    </row>
    <row r="15" spans="1:5" ht="23.25">
      <c r="A15" s="7">
        <v>11</v>
      </c>
      <c r="B15" s="116" t="s">
        <v>102</v>
      </c>
      <c r="C15" s="11">
        <v>42.92</v>
      </c>
      <c r="D15" s="106">
        <f t="shared" si="0"/>
        <v>12876</v>
      </c>
      <c r="E15" s="10"/>
    </row>
    <row r="16" spans="1:5" ht="27.75">
      <c r="B16" s="45" t="s">
        <v>39</v>
      </c>
      <c r="C16" s="46">
        <f>SUM(C4:C15)</f>
        <v>513.13</v>
      </c>
      <c r="D16" s="98">
        <f>SUM(D4:D15)</f>
        <v>153939</v>
      </c>
    </row>
    <row r="17" spans="1:6" ht="27.75">
      <c r="B17" s="45" t="s">
        <v>40</v>
      </c>
      <c r="C17" s="46">
        <f>SUM(C16)/12</f>
        <v>42.760833333333331</v>
      </c>
      <c r="D17" s="100">
        <f>SUM(D16)/12</f>
        <v>12828.25</v>
      </c>
      <c r="F17" s="1" t="s">
        <v>81</v>
      </c>
    </row>
    <row r="18" spans="1:6" ht="27.75">
      <c r="B18" s="45" t="s">
        <v>41</v>
      </c>
      <c r="C18" s="46">
        <f>SUM(C16)/365</f>
        <v>1.4058356164383561</v>
      </c>
      <c r="D18" s="46">
        <f>SUM(D16)/365</f>
        <v>421.75068493150684</v>
      </c>
    </row>
    <row r="19" spans="1:6" ht="23.25">
      <c r="A19" s="52"/>
      <c r="B19" s="52"/>
      <c r="C19" s="52"/>
      <c r="D19" s="52"/>
      <c r="E19" s="52"/>
    </row>
    <row r="20" spans="1:6" ht="27.75">
      <c r="A20" s="52"/>
      <c r="B20" s="53" t="s">
        <v>51</v>
      </c>
      <c r="C20" s="54">
        <v>515.23</v>
      </c>
      <c r="D20" s="56">
        <v>5</v>
      </c>
      <c r="E20" s="118">
        <f>SUM(C20*D20/C21)</f>
        <v>25.761500000000002</v>
      </c>
    </row>
    <row r="21" spans="1:6" ht="23.25">
      <c r="A21" s="52"/>
      <c r="B21" s="52"/>
      <c r="C21" s="55">
        <v>100</v>
      </c>
      <c r="D21" s="52"/>
    </row>
    <row r="22" spans="1:6" ht="27.75">
      <c r="A22" s="52" t="s">
        <v>103</v>
      </c>
      <c r="B22" s="52"/>
      <c r="C22" s="52"/>
      <c r="D22" s="52"/>
      <c r="E22" s="59">
        <f>SUM(C20-E20)</f>
        <v>489.46850000000001</v>
      </c>
    </row>
    <row r="23" spans="1:6" ht="27.75">
      <c r="A23" s="52"/>
      <c r="C23" s="52"/>
      <c r="D23" s="52" t="s">
        <v>40</v>
      </c>
      <c r="E23" s="59">
        <f>SUM(E22)/12</f>
        <v>40.78904166666667</v>
      </c>
    </row>
    <row r="24" spans="1:6" ht="23.25">
      <c r="A24" s="52"/>
      <c r="B24" s="61"/>
      <c r="C24" s="52"/>
      <c r="D24" s="52"/>
      <c r="E24" s="52"/>
    </row>
    <row r="25" spans="1:6" ht="23.25">
      <c r="A25" s="52"/>
      <c r="B25" s="52"/>
      <c r="C25" s="52"/>
      <c r="D25" s="52"/>
      <c r="E25" s="52"/>
    </row>
    <row r="26" spans="1:6" ht="23.25">
      <c r="A26" s="52"/>
      <c r="B26" s="52"/>
      <c r="C26" s="52"/>
      <c r="D26" s="52"/>
      <c r="E26" s="52"/>
    </row>
    <row r="27" spans="1:6" ht="23.25">
      <c r="A27" s="52"/>
      <c r="B27" s="52"/>
      <c r="C27" s="52"/>
      <c r="D27" s="52"/>
      <c r="E27" s="52"/>
    </row>
    <row r="28" spans="1:6" ht="23.25">
      <c r="A28" s="52"/>
      <c r="B28" s="52"/>
      <c r="C28" s="52"/>
      <c r="D28" s="52"/>
      <c r="E28" s="52"/>
    </row>
    <row r="29" spans="1:6" ht="23.25">
      <c r="A29" s="52"/>
      <c r="B29" s="52"/>
      <c r="C29" s="52"/>
      <c r="D29" s="52"/>
      <c r="E29" s="52"/>
    </row>
    <row r="30" spans="1:6" ht="23.25">
      <c r="A30" s="52"/>
      <c r="B30" s="52"/>
      <c r="C30" s="52"/>
      <c r="D30" s="52"/>
      <c r="E30" s="52"/>
    </row>
    <row r="31" spans="1:6" ht="23.25">
      <c r="A31" s="52"/>
      <c r="B31" s="52"/>
      <c r="C31" s="52"/>
      <c r="D31" s="52"/>
      <c r="E31" s="52"/>
    </row>
    <row r="32" spans="1:6" ht="23.25">
      <c r="A32" s="52"/>
      <c r="B32" s="52"/>
      <c r="C32" s="52"/>
      <c r="D32" s="52"/>
      <c r="E32" s="52"/>
    </row>
    <row r="33" spans="1:5" ht="23.25">
      <c r="A33" s="52"/>
      <c r="B33" s="52"/>
      <c r="C33" s="52"/>
      <c r="D33" s="52"/>
      <c r="E33" s="52"/>
    </row>
  </sheetData>
  <mergeCells count="1">
    <mergeCell ref="A1:E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topLeftCell="A6" workbookViewId="0">
      <selection activeCell="C4" sqref="C4:C15"/>
    </sheetView>
  </sheetViews>
  <sheetFormatPr defaultColWidth="9" defaultRowHeight="15"/>
  <cols>
    <col min="1" max="1" width="7.42578125" style="1" customWidth="1"/>
    <col min="2" max="2" width="21.42578125" style="1" customWidth="1"/>
    <col min="3" max="3" width="16.42578125" style="1" customWidth="1"/>
    <col min="4" max="4" width="16.85546875" style="1" customWidth="1"/>
    <col min="5" max="5" width="17" style="1" customWidth="1"/>
    <col min="6" max="16384" width="9" style="1"/>
  </cols>
  <sheetData>
    <row r="1" spans="1:5">
      <c r="A1" s="217" t="s">
        <v>104</v>
      </c>
      <c r="B1" s="217"/>
      <c r="C1" s="217"/>
      <c r="D1" s="217"/>
      <c r="E1" s="217"/>
    </row>
    <row r="2" spans="1:5">
      <c r="A2" s="217"/>
      <c r="B2" s="217"/>
      <c r="C2" s="217"/>
      <c r="D2" s="217"/>
      <c r="E2" s="217"/>
    </row>
    <row r="3" spans="1:5" ht="23.25">
      <c r="A3" s="7" t="s">
        <v>2</v>
      </c>
      <c r="B3" s="7" t="s">
        <v>3</v>
      </c>
      <c r="C3" s="7" t="s">
        <v>43</v>
      </c>
      <c r="D3" s="7" t="s">
        <v>5</v>
      </c>
      <c r="E3" s="7" t="s">
        <v>6</v>
      </c>
    </row>
    <row r="4" spans="1:5" ht="23.25">
      <c r="A4" s="7">
        <v>1</v>
      </c>
      <c r="B4" s="115">
        <v>241701</v>
      </c>
      <c r="C4" s="11">
        <v>49.42</v>
      </c>
      <c r="D4" s="106">
        <f>SUM(C4*300)</f>
        <v>14826</v>
      </c>
      <c r="E4" s="10"/>
    </row>
    <row r="5" spans="1:5" ht="23.25">
      <c r="A5" s="7">
        <v>2</v>
      </c>
      <c r="B5" s="115">
        <v>241732</v>
      </c>
      <c r="C5" s="14">
        <v>40.9</v>
      </c>
      <c r="D5" s="106">
        <f t="shared" ref="D5:D15" si="0">SUM(C5*300)</f>
        <v>12270</v>
      </c>
      <c r="E5" s="10"/>
    </row>
    <row r="6" spans="1:5" ht="23.25">
      <c r="A6" s="7">
        <v>3</v>
      </c>
      <c r="B6" s="115">
        <v>241762</v>
      </c>
      <c r="C6" s="11">
        <v>35.1</v>
      </c>
      <c r="D6" s="106">
        <f t="shared" si="0"/>
        <v>10530</v>
      </c>
      <c r="E6" s="10"/>
    </row>
    <row r="7" spans="1:5" ht="23.25">
      <c r="A7" s="7">
        <v>4</v>
      </c>
      <c r="B7" s="116" t="s">
        <v>105</v>
      </c>
      <c r="C7" s="10">
        <v>39.35</v>
      </c>
      <c r="D7" s="106">
        <f t="shared" si="0"/>
        <v>11805</v>
      </c>
      <c r="E7" s="10"/>
    </row>
    <row r="8" spans="1:5" ht="23.25">
      <c r="A8" s="7">
        <v>5</v>
      </c>
      <c r="B8" s="116" t="s">
        <v>106</v>
      </c>
      <c r="C8" s="10">
        <v>41.72</v>
      </c>
      <c r="D8" s="106">
        <f t="shared" si="0"/>
        <v>12516</v>
      </c>
      <c r="E8" s="10"/>
    </row>
    <row r="9" spans="1:5" ht="23.25">
      <c r="A9" s="7">
        <v>6</v>
      </c>
      <c r="B9" s="116" t="s">
        <v>107</v>
      </c>
      <c r="C9" s="11">
        <v>33.369999999999997</v>
      </c>
      <c r="D9" s="106">
        <f t="shared" si="0"/>
        <v>10011</v>
      </c>
      <c r="E9" s="10"/>
    </row>
    <row r="10" spans="1:5" ht="23.25">
      <c r="A10" s="7">
        <v>7</v>
      </c>
      <c r="B10" s="116" t="s">
        <v>108</v>
      </c>
      <c r="C10" s="11">
        <v>44.31</v>
      </c>
      <c r="D10" s="106">
        <f t="shared" si="0"/>
        <v>13293</v>
      </c>
      <c r="E10" s="10"/>
    </row>
    <row r="11" spans="1:5" ht="23.25">
      <c r="A11" s="7">
        <v>8</v>
      </c>
      <c r="B11" s="116" t="s">
        <v>109</v>
      </c>
      <c r="C11" s="108">
        <v>55.12</v>
      </c>
      <c r="D11" s="106">
        <f t="shared" si="0"/>
        <v>16536</v>
      </c>
      <c r="E11" s="10"/>
    </row>
    <row r="12" spans="1:5" ht="23.25">
      <c r="A12" s="7">
        <v>9</v>
      </c>
      <c r="B12" s="116" t="s">
        <v>110</v>
      </c>
      <c r="C12" s="11">
        <v>40.729999999999997</v>
      </c>
      <c r="D12" s="106">
        <f t="shared" si="0"/>
        <v>12218.999999999998</v>
      </c>
      <c r="E12" s="10"/>
    </row>
    <row r="13" spans="1:5" ht="23.25">
      <c r="A13" s="7">
        <v>10</v>
      </c>
      <c r="B13" s="116" t="s">
        <v>111</v>
      </c>
      <c r="C13" s="11">
        <v>37.99</v>
      </c>
      <c r="D13" s="106">
        <f t="shared" si="0"/>
        <v>11397</v>
      </c>
      <c r="E13" s="10"/>
    </row>
    <row r="14" spans="1:5" ht="23.25">
      <c r="A14" s="7">
        <v>11</v>
      </c>
      <c r="B14" s="116" t="s">
        <v>112</v>
      </c>
      <c r="C14" s="11">
        <v>46.78</v>
      </c>
      <c r="D14" s="106">
        <f t="shared" si="0"/>
        <v>14034</v>
      </c>
      <c r="E14" s="10"/>
    </row>
    <row r="15" spans="1:5" ht="23.25">
      <c r="A15" s="7">
        <v>12</v>
      </c>
      <c r="B15" s="116" t="s">
        <v>113</v>
      </c>
      <c r="C15" s="11">
        <v>46.25</v>
      </c>
      <c r="D15" s="106">
        <f t="shared" si="0"/>
        <v>13875</v>
      </c>
      <c r="E15" s="10"/>
    </row>
    <row r="16" spans="1:5" ht="27.75">
      <c r="B16" s="45" t="s">
        <v>39</v>
      </c>
      <c r="C16" s="46">
        <f>SUM(C4:C15)</f>
        <v>511.03999999999996</v>
      </c>
      <c r="D16" s="98">
        <f>SUM(D4:D15)</f>
        <v>153312</v>
      </c>
    </row>
    <row r="17" spans="1:6" ht="27.75">
      <c r="B17" s="45" t="s">
        <v>40</v>
      </c>
      <c r="C17" s="46">
        <f>SUM(C16)/12</f>
        <v>42.586666666666666</v>
      </c>
      <c r="D17" s="100">
        <f>SUM(D16)/12</f>
        <v>12776</v>
      </c>
      <c r="F17" s="1" t="s">
        <v>81</v>
      </c>
    </row>
    <row r="18" spans="1:6" ht="27.75">
      <c r="B18" s="45" t="s">
        <v>41</v>
      </c>
      <c r="C18" s="46">
        <f>SUM(C16)/360</f>
        <v>1.4195555555555555</v>
      </c>
      <c r="D18" s="46">
        <f>SUM(D16)/360</f>
        <v>425.86666666666667</v>
      </c>
    </row>
    <row r="19" spans="1:6" ht="23.25">
      <c r="A19" s="52"/>
      <c r="B19" s="52"/>
      <c r="C19" s="52"/>
      <c r="D19" s="52"/>
      <c r="E19" s="52"/>
    </row>
    <row r="20" spans="1:6" ht="27.75">
      <c r="A20" s="52"/>
      <c r="B20" s="53" t="s">
        <v>51</v>
      </c>
      <c r="C20" s="54">
        <v>513.13</v>
      </c>
      <c r="D20" s="56">
        <v>5</v>
      </c>
      <c r="E20" s="103">
        <f>SUM(C20*D20/C21)</f>
        <v>25.656500000000001</v>
      </c>
    </row>
    <row r="21" spans="1:6" ht="23.25">
      <c r="A21" s="52"/>
      <c r="B21" s="52"/>
      <c r="C21" s="55">
        <v>100</v>
      </c>
      <c r="D21" s="52"/>
    </row>
    <row r="22" spans="1:6" ht="27.75">
      <c r="A22" s="52" t="s">
        <v>114</v>
      </c>
      <c r="B22" s="52"/>
      <c r="C22" s="52"/>
      <c r="D22" s="52"/>
      <c r="E22" s="59">
        <f>SUM(C20-E20)</f>
        <v>487.4735</v>
      </c>
    </row>
    <row r="23" spans="1:6" ht="27.75">
      <c r="A23" s="52"/>
      <c r="C23" s="52"/>
      <c r="D23" s="52" t="s">
        <v>40</v>
      </c>
      <c r="E23" s="59">
        <f>SUM(E22)/12</f>
        <v>40.622791666666664</v>
      </c>
    </row>
    <row r="24" spans="1:6" ht="23.25">
      <c r="A24" s="52"/>
      <c r="B24" s="61"/>
      <c r="C24" s="52"/>
      <c r="D24" s="52"/>
      <c r="E24" s="52"/>
    </row>
    <row r="25" spans="1:6" ht="23.25">
      <c r="A25" s="52"/>
      <c r="B25" s="52"/>
      <c r="C25" s="52"/>
      <c r="D25" s="52"/>
      <c r="E25" s="52"/>
    </row>
    <row r="26" spans="1:6" ht="23.25">
      <c r="A26" s="52"/>
      <c r="B26" s="52"/>
      <c r="C26" s="52"/>
      <c r="D26" s="52"/>
      <c r="E26" s="52"/>
    </row>
    <row r="27" spans="1:6" ht="23.25">
      <c r="A27" s="52"/>
      <c r="B27" s="52"/>
      <c r="C27" s="52"/>
      <c r="D27" s="52"/>
      <c r="E27" s="52"/>
    </row>
    <row r="28" spans="1:6" ht="23.25">
      <c r="A28" s="52"/>
      <c r="B28" s="52"/>
      <c r="C28" s="52"/>
      <c r="D28" s="52"/>
      <c r="E28" s="52"/>
    </row>
    <row r="29" spans="1:6" ht="23.25">
      <c r="A29" s="52"/>
      <c r="B29" s="52"/>
      <c r="C29" s="52"/>
      <c r="D29" s="52"/>
      <c r="E29" s="52"/>
    </row>
    <row r="30" spans="1:6" ht="23.25">
      <c r="A30" s="52"/>
      <c r="B30" s="52"/>
      <c r="C30" s="52"/>
      <c r="D30" s="52"/>
      <c r="E30" s="52"/>
    </row>
    <row r="31" spans="1:6" ht="23.25">
      <c r="A31" s="52"/>
      <c r="B31" s="52"/>
      <c r="C31" s="52"/>
      <c r="D31" s="52"/>
      <c r="E31" s="52"/>
    </row>
    <row r="32" spans="1:6" ht="23.25">
      <c r="A32" s="52"/>
      <c r="B32" s="52"/>
      <c r="C32" s="52"/>
      <c r="D32" s="52"/>
      <c r="E32" s="52"/>
    </row>
    <row r="33" spans="1:5" ht="23.25">
      <c r="A33" s="52"/>
      <c r="B33" s="52"/>
      <c r="C33" s="52"/>
      <c r="D33" s="52"/>
      <c r="E33" s="52"/>
    </row>
  </sheetData>
  <mergeCells count="1">
    <mergeCell ref="A1:E2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"/>
  <sheetViews>
    <sheetView topLeftCell="A5" workbookViewId="0">
      <selection activeCell="C4" sqref="C4:C15"/>
    </sheetView>
  </sheetViews>
  <sheetFormatPr defaultColWidth="9" defaultRowHeight="15"/>
  <cols>
    <col min="1" max="1" width="7.42578125" style="1" customWidth="1"/>
    <col min="2" max="2" width="21.42578125" style="1" customWidth="1"/>
    <col min="3" max="3" width="16.42578125" style="1" customWidth="1"/>
    <col min="4" max="4" width="16.85546875" style="1" customWidth="1"/>
    <col min="5" max="5" width="17" style="1" customWidth="1"/>
    <col min="6" max="16384" width="9" style="1"/>
  </cols>
  <sheetData>
    <row r="1" spans="1:5">
      <c r="A1" s="217" t="s">
        <v>115</v>
      </c>
      <c r="B1" s="217"/>
      <c r="C1" s="217"/>
      <c r="D1" s="217"/>
      <c r="E1" s="217"/>
    </row>
    <row r="2" spans="1:5">
      <c r="A2" s="217"/>
      <c r="B2" s="217"/>
      <c r="C2" s="217"/>
      <c r="D2" s="217"/>
      <c r="E2" s="217"/>
    </row>
    <row r="3" spans="1:5" ht="23.25">
      <c r="A3" s="7" t="s">
        <v>2</v>
      </c>
      <c r="B3" s="7" t="s">
        <v>3</v>
      </c>
      <c r="C3" s="7" t="s">
        <v>43</v>
      </c>
      <c r="D3" s="7" t="s">
        <v>5</v>
      </c>
      <c r="E3" s="7" t="s">
        <v>6</v>
      </c>
    </row>
    <row r="4" spans="1:5" ht="23.25">
      <c r="A4" s="18">
        <v>1</v>
      </c>
      <c r="B4" s="113">
        <v>242066</v>
      </c>
      <c r="C4" s="108">
        <v>51.39</v>
      </c>
      <c r="D4" s="109">
        <f>SUM(C4*300)</f>
        <v>15417</v>
      </c>
      <c r="E4" s="10"/>
    </row>
    <row r="5" spans="1:5" ht="23.25">
      <c r="A5" s="7">
        <v>2</v>
      </c>
      <c r="B5" s="96">
        <v>242097</v>
      </c>
      <c r="C5" s="14">
        <v>31.4</v>
      </c>
      <c r="D5" s="106">
        <f t="shared" ref="D5:D15" si="0">SUM(C5*300)</f>
        <v>9420</v>
      </c>
      <c r="E5" s="10"/>
    </row>
    <row r="6" spans="1:5" ht="23.25">
      <c r="A6" s="7">
        <v>3</v>
      </c>
      <c r="B6" s="96">
        <v>242127</v>
      </c>
      <c r="C6" s="11">
        <v>38.79</v>
      </c>
      <c r="D6" s="106">
        <f t="shared" si="0"/>
        <v>11637</v>
      </c>
      <c r="E6" s="10"/>
    </row>
    <row r="7" spans="1:5" ht="23.25">
      <c r="A7" s="7">
        <v>4</v>
      </c>
      <c r="B7" s="96">
        <v>242158</v>
      </c>
      <c r="C7" s="10">
        <v>43.82</v>
      </c>
      <c r="D7" s="106">
        <f t="shared" si="0"/>
        <v>13146</v>
      </c>
      <c r="E7" s="10"/>
    </row>
    <row r="8" spans="1:5" ht="23.25">
      <c r="A8" s="7">
        <v>5</v>
      </c>
      <c r="B8" s="96">
        <v>242189</v>
      </c>
      <c r="C8" s="10">
        <v>32.82</v>
      </c>
      <c r="D8" s="106">
        <f t="shared" si="0"/>
        <v>9846</v>
      </c>
      <c r="E8" s="10"/>
    </row>
    <row r="9" spans="1:5" ht="23.25">
      <c r="A9" s="7">
        <v>6</v>
      </c>
      <c r="B9" s="96">
        <v>242217</v>
      </c>
      <c r="C9" s="11">
        <v>42.14</v>
      </c>
      <c r="D9" s="106">
        <f t="shared" si="0"/>
        <v>12642</v>
      </c>
      <c r="E9" s="10"/>
    </row>
    <row r="10" spans="1:5" ht="23.25">
      <c r="A10" s="18">
        <v>7</v>
      </c>
      <c r="B10" s="113">
        <v>242248</v>
      </c>
      <c r="C10" s="108">
        <v>50.38</v>
      </c>
      <c r="D10" s="109">
        <f t="shared" si="0"/>
        <v>15114</v>
      </c>
      <c r="E10" s="10"/>
    </row>
    <row r="11" spans="1:5" ht="23.25">
      <c r="A11" s="18">
        <v>8</v>
      </c>
      <c r="B11" s="113">
        <v>242278</v>
      </c>
      <c r="C11" s="108">
        <v>52.65</v>
      </c>
      <c r="D11" s="109">
        <f t="shared" si="0"/>
        <v>15795</v>
      </c>
      <c r="E11" s="10"/>
    </row>
    <row r="12" spans="1:5" ht="23.25">
      <c r="A12" s="18">
        <v>9</v>
      </c>
      <c r="B12" s="113">
        <v>242309</v>
      </c>
      <c r="C12" s="108">
        <v>50.71</v>
      </c>
      <c r="D12" s="109">
        <f t="shared" si="0"/>
        <v>15213</v>
      </c>
      <c r="E12" s="10"/>
    </row>
    <row r="13" spans="1:5" ht="23.25">
      <c r="A13" s="18">
        <v>10</v>
      </c>
      <c r="B13" s="113">
        <v>242339</v>
      </c>
      <c r="C13" s="108">
        <v>50.28</v>
      </c>
      <c r="D13" s="109">
        <f t="shared" si="0"/>
        <v>15084</v>
      </c>
      <c r="E13" s="10"/>
    </row>
    <row r="14" spans="1:5" ht="23.25">
      <c r="A14" s="18">
        <v>11</v>
      </c>
      <c r="B14" s="113">
        <v>242370</v>
      </c>
      <c r="C14" s="108">
        <v>54.67</v>
      </c>
      <c r="D14" s="109">
        <f t="shared" si="0"/>
        <v>16401</v>
      </c>
      <c r="E14" s="10"/>
    </row>
    <row r="15" spans="1:5" ht="23.25">
      <c r="A15" s="18">
        <v>12</v>
      </c>
      <c r="B15" s="113">
        <v>242401</v>
      </c>
      <c r="C15" s="108">
        <v>53.67</v>
      </c>
      <c r="D15" s="109">
        <f t="shared" si="0"/>
        <v>16101</v>
      </c>
      <c r="E15" s="10"/>
    </row>
    <row r="16" spans="1:5" ht="27.75">
      <c r="B16" s="45" t="s">
        <v>39</v>
      </c>
      <c r="C16" s="46">
        <f>SUM(C4:C15)</f>
        <v>552.71999999999991</v>
      </c>
      <c r="D16" s="98">
        <f>SUM(D4:D15)</f>
        <v>165816</v>
      </c>
    </row>
    <row r="17" spans="1:6" ht="27.75">
      <c r="B17" s="45" t="s">
        <v>40</v>
      </c>
      <c r="C17" s="46">
        <f>SUM(C16)/12</f>
        <v>46.059999999999995</v>
      </c>
      <c r="D17" s="100">
        <f>SUM(D16)/12</f>
        <v>13818</v>
      </c>
      <c r="F17" s="1" t="s">
        <v>81</v>
      </c>
    </row>
    <row r="18" spans="1:6" ht="27.75">
      <c r="B18" s="45" t="s">
        <v>41</v>
      </c>
      <c r="C18" s="46">
        <f>SUM(C16)/365</f>
        <v>1.5143013698630134</v>
      </c>
      <c r="D18" s="46">
        <f>SUM(D16)/365</f>
        <v>454.29041095890409</v>
      </c>
    </row>
    <row r="19" spans="1:6" ht="23.25">
      <c r="A19" s="52"/>
      <c r="B19" s="52"/>
      <c r="C19" s="52"/>
      <c r="D19" s="52"/>
      <c r="E19" s="52"/>
    </row>
    <row r="20" spans="1:6" ht="27.75">
      <c r="A20" s="52"/>
      <c r="B20" s="53" t="s">
        <v>51</v>
      </c>
      <c r="C20" s="54">
        <v>511.04</v>
      </c>
      <c r="D20" s="56">
        <v>5</v>
      </c>
      <c r="E20" s="103">
        <f>SUM(C20*D20/C21)</f>
        <v>25.552000000000003</v>
      </c>
    </row>
    <row r="21" spans="1:6" ht="23.25">
      <c r="A21" s="52"/>
      <c r="B21" s="52"/>
      <c r="C21" s="55">
        <v>100</v>
      </c>
      <c r="D21" s="52"/>
    </row>
    <row r="22" spans="1:6" ht="27.75">
      <c r="A22" s="52" t="s">
        <v>116</v>
      </c>
      <c r="B22" s="52"/>
      <c r="C22" s="52"/>
      <c r="D22" s="52"/>
      <c r="E22" s="59">
        <f>SUM(C20-E20)</f>
        <v>485.488</v>
      </c>
    </row>
    <row r="23" spans="1:6" ht="27.75">
      <c r="A23" s="52"/>
      <c r="C23" s="52"/>
      <c r="D23" s="52" t="s">
        <v>40</v>
      </c>
      <c r="E23" s="59">
        <f>SUM(E22)/12</f>
        <v>40.457333333333331</v>
      </c>
    </row>
    <row r="24" spans="1:6" ht="23.25">
      <c r="A24" s="52"/>
      <c r="B24" s="61"/>
      <c r="C24" s="52"/>
      <c r="D24" s="52"/>
      <c r="E24" s="52"/>
    </row>
    <row r="25" spans="1:6" ht="23.25">
      <c r="A25" s="52"/>
      <c r="B25" s="52"/>
      <c r="C25" s="52"/>
      <c r="D25" s="52"/>
      <c r="E25" s="52"/>
    </row>
    <row r="26" spans="1:6" ht="23.25">
      <c r="A26" s="52"/>
      <c r="B26" s="52"/>
      <c r="C26" s="52"/>
      <c r="D26" s="52"/>
      <c r="E26" s="52"/>
    </row>
    <row r="27" spans="1:6" ht="23.25">
      <c r="A27" s="52"/>
      <c r="B27" s="52"/>
      <c r="C27" s="52"/>
      <c r="D27" s="52"/>
      <c r="E27" s="52"/>
    </row>
    <row r="28" spans="1:6" ht="23.25">
      <c r="A28" s="52"/>
      <c r="B28" s="52"/>
      <c r="C28" s="52"/>
      <c r="D28" s="52"/>
      <c r="E28" s="52"/>
    </row>
    <row r="29" spans="1:6" ht="23.25">
      <c r="A29" s="52"/>
      <c r="B29" s="52"/>
      <c r="C29" s="52"/>
      <c r="D29" s="52"/>
      <c r="E29" s="52"/>
    </row>
    <row r="30" spans="1:6" ht="23.25">
      <c r="A30" s="52"/>
      <c r="B30" s="52"/>
      <c r="C30" s="52"/>
      <c r="D30" s="52"/>
      <c r="E30" s="52"/>
    </row>
    <row r="31" spans="1:6" ht="23.25">
      <c r="A31" s="52"/>
      <c r="B31" s="52"/>
      <c r="C31" s="52"/>
      <c r="D31" s="52"/>
      <c r="E31" s="52"/>
    </row>
    <row r="32" spans="1:6" ht="23.25">
      <c r="A32" s="52"/>
      <c r="B32" s="52"/>
      <c r="C32" s="52"/>
      <c r="D32" s="52"/>
      <c r="E32" s="52"/>
    </row>
    <row r="33" spans="1:5" ht="23.25">
      <c r="A33" s="52"/>
      <c r="B33" s="52"/>
      <c r="C33" s="52"/>
      <c r="D33" s="52"/>
      <c r="E33" s="52"/>
    </row>
  </sheetData>
  <mergeCells count="1">
    <mergeCell ref="A1:E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3"/>
  <sheetViews>
    <sheetView topLeftCell="B3" workbookViewId="0">
      <selection activeCell="G10" sqref="G10"/>
    </sheetView>
  </sheetViews>
  <sheetFormatPr defaultColWidth="9" defaultRowHeight="15"/>
  <cols>
    <col min="1" max="1" width="7.42578125" style="1" customWidth="1"/>
    <col min="2" max="2" width="21.42578125" style="1" customWidth="1"/>
    <col min="3" max="4" width="16.42578125" style="1" customWidth="1"/>
    <col min="5" max="5" width="16.85546875" style="1" customWidth="1"/>
    <col min="6" max="6" width="17" style="1" customWidth="1"/>
    <col min="7" max="16384" width="9" style="1"/>
  </cols>
  <sheetData>
    <row r="1" spans="1:6">
      <c r="A1" s="217" t="s">
        <v>117</v>
      </c>
      <c r="B1" s="217"/>
      <c r="C1" s="217"/>
      <c r="D1" s="217"/>
      <c r="E1" s="217"/>
      <c r="F1" s="217"/>
    </row>
    <row r="2" spans="1:6">
      <c r="A2" s="217"/>
      <c r="B2" s="217"/>
      <c r="C2" s="217"/>
      <c r="D2" s="217"/>
      <c r="E2" s="217"/>
      <c r="F2" s="217"/>
    </row>
    <row r="3" spans="1:6" ht="23.25">
      <c r="A3" s="7" t="s">
        <v>2</v>
      </c>
      <c r="B3" s="7" t="s">
        <v>3</v>
      </c>
      <c r="C3" s="7" t="s">
        <v>43</v>
      </c>
      <c r="D3" s="7" t="s">
        <v>83</v>
      </c>
      <c r="E3" s="7" t="s">
        <v>5</v>
      </c>
      <c r="F3" s="7" t="s">
        <v>6</v>
      </c>
    </row>
    <row r="4" spans="1:6" ht="23.25">
      <c r="A4" s="7">
        <v>1</v>
      </c>
      <c r="B4" s="114" t="s">
        <v>118</v>
      </c>
      <c r="C4" s="11">
        <v>47.12</v>
      </c>
      <c r="D4" s="11">
        <v>54.5</v>
      </c>
      <c r="E4" s="106">
        <f>SUM(C4*300)</f>
        <v>14136</v>
      </c>
      <c r="F4" s="10"/>
    </row>
    <row r="5" spans="1:6" ht="23.25">
      <c r="A5" s="7">
        <v>2</v>
      </c>
      <c r="B5" s="114" t="s">
        <v>119</v>
      </c>
      <c r="C5" s="14">
        <v>50.75</v>
      </c>
      <c r="D5" s="11">
        <v>54.5</v>
      </c>
      <c r="E5" s="106">
        <f t="shared" ref="E5:E15" si="0">SUM(C5*300)</f>
        <v>15225</v>
      </c>
      <c r="F5" s="10"/>
    </row>
    <row r="6" spans="1:6" ht="23.25">
      <c r="A6" s="7">
        <v>3</v>
      </c>
      <c r="B6" s="114" t="s">
        <v>120</v>
      </c>
      <c r="C6" s="11">
        <v>41.96</v>
      </c>
      <c r="D6" s="11">
        <v>54.5</v>
      </c>
      <c r="E6" s="106">
        <f t="shared" si="0"/>
        <v>12588</v>
      </c>
      <c r="F6" s="10"/>
    </row>
    <row r="7" spans="1:6" ht="23.25">
      <c r="A7" s="7">
        <v>4</v>
      </c>
      <c r="B7" s="114" t="s">
        <v>121</v>
      </c>
      <c r="C7" s="11">
        <v>50.9</v>
      </c>
      <c r="D7" s="11">
        <v>54.5</v>
      </c>
      <c r="E7" s="106">
        <f t="shared" si="0"/>
        <v>15270</v>
      </c>
      <c r="F7" s="10"/>
    </row>
    <row r="8" spans="1:6" ht="23.25">
      <c r="A8" s="7">
        <v>5</v>
      </c>
      <c r="B8" s="114" t="s">
        <v>122</v>
      </c>
      <c r="C8" s="10">
        <v>39.99</v>
      </c>
      <c r="D8" s="11">
        <v>54.5</v>
      </c>
      <c r="E8" s="106">
        <f t="shared" si="0"/>
        <v>11997</v>
      </c>
      <c r="F8" s="10"/>
    </row>
    <row r="9" spans="1:6" ht="23.25">
      <c r="A9" s="7">
        <v>6</v>
      </c>
      <c r="B9" s="114" t="s">
        <v>123</v>
      </c>
      <c r="C9" s="11">
        <v>60.84</v>
      </c>
      <c r="D9" s="11">
        <v>54.5</v>
      </c>
      <c r="E9" s="106">
        <f t="shared" si="0"/>
        <v>18252</v>
      </c>
      <c r="F9" s="10"/>
    </row>
    <row r="10" spans="1:6" ht="23.25">
      <c r="A10" s="7">
        <v>7</v>
      </c>
      <c r="B10" s="114" t="s">
        <v>124</v>
      </c>
      <c r="C10" s="11">
        <v>56.24</v>
      </c>
      <c r="D10" s="11">
        <v>54.5</v>
      </c>
      <c r="E10" s="106">
        <f t="shared" si="0"/>
        <v>16872</v>
      </c>
      <c r="F10" s="10"/>
    </row>
    <row r="11" spans="1:6" ht="23.25">
      <c r="A11" s="7">
        <v>8</v>
      </c>
      <c r="B11" s="114" t="s">
        <v>125</v>
      </c>
      <c r="C11" s="11">
        <v>70.3</v>
      </c>
      <c r="D11" s="11">
        <v>54.5</v>
      </c>
      <c r="E11" s="106">
        <f t="shared" si="0"/>
        <v>21090</v>
      </c>
      <c r="F11" s="10"/>
    </row>
    <row r="12" spans="1:6" ht="23.25">
      <c r="A12" s="7">
        <v>9</v>
      </c>
      <c r="B12" s="114" t="s">
        <v>126</v>
      </c>
      <c r="C12" s="11">
        <v>64.59</v>
      </c>
      <c r="D12" s="11">
        <v>54.5</v>
      </c>
      <c r="E12" s="106">
        <f t="shared" si="0"/>
        <v>19377</v>
      </c>
      <c r="F12" s="10"/>
    </row>
    <row r="13" spans="1:6" ht="23.25">
      <c r="A13" s="7">
        <v>10</v>
      </c>
      <c r="B13" s="114" t="s">
        <v>127</v>
      </c>
      <c r="C13" s="11">
        <v>58.33</v>
      </c>
      <c r="D13" s="11">
        <v>54.5</v>
      </c>
      <c r="E13" s="106">
        <f t="shared" si="0"/>
        <v>17499</v>
      </c>
      <c r="F13" s="10"/>
    </row>
    <row r="14" spans="1:6" ht="23.25">
      <c r="A14" s="7">
        <v>11</v>
      </c>
      <c r="B14" s="114" t="s">
        <v>128</v>
      </c>
      <c r="C14" s="11">
        <v>57.09</v>
      </c>
      <c r="D14" s="11">
        <v>54.5</v>
      </c>
      <c r="E14" s="106">
        <f t="shared" si="0"/>
        <v>17127</v>
      </c>
      <c r="F14" s="10"/>
    </row>
    <row r="15" spans="1:6" ht="23.25">
      <c r="A15" s="7">
        <v>12</v>
      </c>
      <c r="B15" s="114" t="s">
        <v>129</v>
      </c>
      <c r="C15" s="11">
        <v>55.85</v>
      </c>
      <c r="D15" s="11">
        <v>54.5</v>
      </c>
      <c r="E15" s="106">
        <f t="shared" si="0"/>
        <v>16755</v>
      </c>
      <c r="F15" s="10"/>
    </row>
    <row r="16" spans="1:6" ht="27.75">
      <c r="B16" s="45" t="s">
        <v>39</v>
      </c>
      <c r="C16" s="46">
        <f>SUM(C4:C15)</f>
        <v>653.96000000000015</v>
      </c>
      <c r="D16" s="46"/>
      <c r="E16" s="98">
        <f>SUM(E4:E15)</f>
        <v>196188</v>
      </c>
    </row>
    <row r="17" spans="1:7" ht="27.75">
      <c r="B17" s="45" t="s">
        <v>40</v>
      </c>
      <c r="C17" s="46">
        <f>SUM(C16)/12</f>
        <v>54.496666666666677</v>
      </c>
      <c r="D17" s="46"/>
      <c r="E17" s="100">
        <f>SUM(E16)/12</f>
        <v>16349</v>
      </c>
      <c r="G17" s="1" t="s">
        <v>81</v>
      </c>
    </row>
    <row r="18" spans="1:7" ht="27.75">
      <c r="B18" s="45" t="s">
        <v>41</v>
      </c>
      <c r="C18" s="46">
        <f>SUM(C16)/365</f>
        <v>1.7916712328767128</v>
      </c>
      <c r="D18" s="46"/>
      <c r="E18" s="46">
        <f>SUM(E16)/365</f>
        <v>537.50136986301368</v>
      </c>
    </row>
    <row r="19" spans="1:7" ht="23.25">
      <c r="A19" s="52"/>
      <c r="B19" s="52"/>
      <c r="C19" s="52"/>
      <c r="D19" s="52"/>
      <c r="E19" s="52"/>
      <c r="F19" s="52"/>
    </row>
    <row r="20" spans="1:7" ht="27.75">
      <c r="A20" s="52"/>
      <c r="B20" s="53" t="s">
        <v>51</v>
      </c>
      <c r="C20" s="54">
        <v>552.72</v>
      </c>
      <c r="D20" s="55"/>
      <c r="E20" s="56">
        <v>5</v>
      </c>
      <c r="F20" s="57">
        <f>SUM(C20*E20/C21)</f>
        <v>27.636000000000003</v>
      </c>
    </row>
    <row r="21" spans="1:7" ht="23.25">
      <c r="A21" s="52"/>
      <c r="B21" s="52"/>
      <c r="C21" s="55">
        <v>100</v>
      </c>
      <c r="D21" s="55"/>
      <c r="E21" s="52"/>
    </row>
    <row r="22" spans="1:7" ht="27.75">
      <c r="A22" s="52" t="s">
        <v>130</v>
      </c>
      <c r="B22" s="52"/>
      <c r="C22" s="52"/>
      <c r="D22" s="52"/>
      <c r="E22" s="52"/>
      <c r="F22" s="59">
        <f>SUM(C20-F20)</f>
        <v>525.08400000000006</v>
      </c>
    </row>
    <row r="23" spans="1:7" ht="27.75">
      <c r="A23" s="52"/>
      <c r="C23" s="52"/>
      <c r="D23" s="52"/>
      <c r="E23" s="52" t="s">
        <v>40</v>
      </c>
      <c r="F23" s="59">
        <f>SUM(F22)/12</f>
        <v>43.757000000000005</v>
      </c>
    </row>
    <row r="24" spans="1:7" ht="23.25">
      <c r="A24" s="52"/>
      <c r="B24" s="61"/>
      <c r="C24" s="52"/>
      <c r="D24" s="52"/>
      <c r="E24" s="52"/>
      <c r="F24" s="52"/>
    </row>
    <row r="25" spans="1:7" ht="27.75">
      <c r="A25" s="52"/>
      <c r="B25" s="52" t="s">
        <v>131</v>
      </c>
      <c r="C25" s="52"/>
      <c r="D25" s="52"/>
      <c r="E25" s="52" t="s">
        <v>132</v>
      </c>
      <c r="F25" s="56">
        <v>101.24</v>
      </c>
    </row>
    <row r="26" spans="1:7" ht="23.25">
      <c r="A26" s="52"/>
      <c r="B26" s="52"/>
      <c r="C26" s="52"/>
      <c r="D26" s="52"/>
      <c r="E26" s="52"/>
      <c r="F26" s="52"/>
    </row>
    <row r="27" spans="1:7" ht="23.25">
      <c r="A27" s="52"/>
      <c r="B27" s="52"/>
      <c r="C27" s="52"/>
      <c r="D27" s="52"/>
      <c r="E27" s="52"/>
      <c r="F27" s="52"/>
    </row>
    <row r="28" spans="1:7" ht="23.25">
      <c r="A28" s="52"/>
      <c r="B28" s="52"/>
      <c r="C28" s="52"/>
      <c r="D28" s="52"/>
      <c r="E28" s="52"/>
      <c r="F28" s="52"/>
    </row>
    <row r="29" spans="1:7" ht="23.25">
      <c r="A29" s="52"/>
      <c r="B29" s="52"/>
      <c r="C29" s="52"/>
      <c r="D29" s="52"/>
      <c r="E29" s="52"/>
      <c r="F29" s="52"/>
    </row>
    <row r="30" spans="1:7" ht="23.25">
      <c r="A30" s="52"/>
      <c r="B30" s="52"/>
      <c r="C30" s="52"/>
      <c r="D30" s="52"/>
      <c r="E30" s="52"/>
      <c r="F30" s="52"/>
    </row>
    <row r="31" spans="1:7" ht="23.25">
      <c r="A31" s="52"/>
      <c r="B31" s="52"/>
      <c r="C31" s="52"/>
      <c r="D31" s="52"/>
      <c r="E31" s="52"/>
      <c r="F31" s="52"/>
    </row>
    <row r="32" spans="1:7" ht="23.25">
      <c r="A32" s="52"/>
      <c r="B32" s="52"/>
      <c r="C32" s="52"/>
      <c r="D32" s="52"/>
      <c r="E32" s="52"/>
      <c r="F32" s="52"/>
    </row>
    <row r="33" spans="1:6" ht="23.25">
      <c r="A33" s="52"/>
      <c r="B33" s="52"/>
      <c r="C33" s="52"/>
      <c r="D33" s="52"/>
      <c r="E33" s="52"/>
      <c r="F33" s="52"/>
    </row>
  </sheetData>
  <mergeCells count="1">
    <mergeCell ref="A1:F2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14"/>
  <sheetViews>
    <sheetView workbookViewId="0">
      <selection activeCell="E11" sqref="E11"/>
    </sheetView>
  </sheetViews>
  <sheetFormatPr defaultColWidth="9" defaultRowHeight="15"/>
  <cols>
    <col min="2" max="2" width="13" customWidth="1"/>
    <col min="3" max="3" width="20.140625" customWidth="1"/>
    <col min="4" max="4" width="20.42578125" customWidth="1"/>
  </cols>
  <sheetData>
    <row r="2" spans="2:4" ht="23.25">
      <c r="B2" s="7" t="s">
        <v>3</v>
      </c>
      <c r="C2" s="7" t="s">
        <v>133</v>
      </c>
      <c r="D2" s="7" t="s">
        <v>134</v>
      </c>
    </row>
    <row r="3" spans="2:4" ht="23.25">
      <c r="B3" s="113" t="s">
        <v>135</v>
      </c>
      <c r="C3" s="108">
        <v>51.39</v>
      </c>
      <c r="D3" s="11">
        <v>47.12</v>
      </c>
    </row>
    <row r="4" spans="2:4" ht="23.25">
      <c r="B4" s="96" t="s">
        <v>136</v>
      </c>
      <c r="C4" s="14">
        <v>31.4</v>
      </c>
      <c r="D4" s="14">
        <v>50.75</v>
      </c>
    </row>
    <row r="5" spans="2:4" ht="23.25">
      <c r="B5" s="96" t="s">
        <v>137</v>
      </c>
      <c r="C5" s="11">
        <v>38.79</v>
      </c>
      <c r="D5" s="11">
        <v>41.96</v>
      </c>
    </row>
    <row r="6" spans="2:4" ht="23.25">
      <c r="B6" s="96" t="s">
        <v>138</v>
      </c>
      <c r="C6" s="10">
        <v>43.82</v>
      </c>
      <c r="D6" s="11">
        <v>50.9</v>
      </c>
    </row>
    <row r="7" spans="2:4" ht="23.25">
      <c r="B7" s="96" t="s">
        <v>139</v>
      </c>
      <c r="C7" s="10">
        <v>32.82</v>
      </c>
      <c r="D7" s="10">
        <v>39.99</v>
      </c>
    </row>
    <row r="8" spans="2:4" ht="23.25">
      <c r="B8" s="96" t="s">
        <v>140</v>
      </c>
      <c r="C8" s="11">
        <v>42.14</v>
      </c>
      <c r="D8" s="11">
        <v>60.84</v>
      </c>
    </row>
    <row r="9" spans="2:4" ht="23.25">
      <c r="B9" s="113" t="s">
        <v>141</v>
      </c>
      <c r="C9" s="108">
        <v>50.38</v>
      </c>
      <c r="D9" s="11">
        <v>56.24</v>
      </c>
    </row>
    <row r="10" spans="2:4" ht="23.25">
      <c r="B10" s="113" t="s">
        <v>142</v>
      </c>
      <c r="C10" s="108">
        <v>52.65</v>
      </c>
      <c r="D10" s="11">
        <v>70.3</v>
      </c>
    </row>
    <row r="11" spans="2:4" ht="23.25">
      <c r="B11" s="113" t="s">
        <v>143</v>
      </c>
      <c r="C11" s="108">
        <v>50.71</v>
      </c>
      <c r="D11" s="11">
        <v>64.59</v>
      </c>
    </row>
    <row r="12" spans="2:4" ht="23.25">
      <c r="B12" s="113" t="s">
        <v>144</v>
      </c>
      <c r="C12" s="108">
        <v>50.28</v>
      </c>
      <c r="D12" s="11">
        <v>58.33</v>
      </c>
    </row>
    <row r="13" spans="2:4" ht="23.25">
      <c r="B13" s="113" t="s">
        <v>145</v>
      </c>
      <c r="C13" s="108">
        <v>54.67</v>
      </c>
      <c r="D13" s="11">
        <v>57.09</v>
      </c>
    </row>
    <row r="14" spans="2:4" ht="23.25">
      <c r="B14" s="113" t="s">
        <v>146</v>
      </c>
      <c r="C14" s="108">
        <v>53.67</v>
      </c>
      <c r="D14" s="11">
        <v>55.85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3"/>
  <sheetViews>
    <sheetView topLeftCell="A2" workbookViewId="0">
      <selection activeCell="H17" sqref="H17"/>
    </sheetView>
  </sheetViews>
  <sheetFormatPr defaultColWidth="9" defaultRowHeight="15"/>
  <cols>
    <col min="1" max="1" width="7.42578125" style="1" customWidth="1"/>
    <col min="2" max="2" width="21.42578125" style="1" customWidth="1"/>
    <col min="3" max="4" width="16.42578125" style="1" customWidth="1"/>
    <col min="5" max="5" width="16.85546875" style="1" customWidth="1"/>
    <col min="6" max="6" width="17" style="1" customWidth="1"/>
    <col min="7" max="16384" width="9" style="1"/>
  </cols>
  <sheetData>
    <row r="1" spans="1:6">
      <c r="A1" s="217" t="s">
        <v>147</v>
      </c>
      <c r="B1" s="217"/>
      <c r="C1" s="217"/>
      <c r="D1" s="217"/>
      <c r="E1" s="217"/>
      <c r="F1" s="217"/>
    </row>
    <row r="2" spans="1:6">
      <c r="A2" s="217"/>
      <c r="B2" s="217"/>
      <c r="C2" s="217"/>
      <c r="D2" s="217"/>
      <c r="E2" s="217"/>
      <c r="F2" s="217"/>
    </row>
    <row r="3" spans="1:6" ht="23.25">
      <c r="A3" s="7" t="s">
        <v>2</v>
      </c>
      <c r="B3" s="7" t="s">
        <v>3</v>
      </c>
      <c r="C3" s="7" t="s">
        <v>43</v>
      </c>
      <c r="D3" s="7" t="s">
        <v>83</v>
      </c>
      <c r="E3" s="7" t="s">
        <v>5</v>
      </c>
      <c r="F3" s="7" t="s">
        <v>6</v>
      </c>
    </row>
    <row r="4" spans="1:6" ht="23.25">
      <c r="A4" s="7">
        <v>1</v>
      </c>
      <c r="B4" s="111" t="s">
        <v>148</v>
      </c>
      <c r="C4" s="11">
        <v>51.39</v>
      </c>
      <c r="D4" s="11"/>
      <c r="E4" s="106">
        <f>SUM(C4*300)</f>
        <v>15417</v>
      </c>
      <c r="F4" s="10"/>
    </row>
    <row r="5" spans="1:6" ht="23.25">
      <c r="A5" s="7">
        <v>2</v>
      </c>
      <c r="B5" s="111" t="s">
        <v>149</v>
      </c>
      <c r="C5" s="14">
        <v>31.4</v>
      </c>
      <c r="D5" s="11"/>
      <c r="E5" s="106">
        <f t="shared" ref="E5:E15" si="0">SUM(C5*300)</f>
        <v>9420</v>
      </c>
      <c r="F5" s="10"/>
    </row>
    <row r="6" spans="1:6" ht="23.25">
      <c r="A6" s="7">
        <v>3</v>
      </c>
      <c r="B6" s="111" t="s">
        <v>150</v>
      </c>
      <c r="C6" s="11">
        <v>38.79</v>
      </c>
      <c r="D6" s="11"/>
      <c r="E6" s="106">
        <f t="shared" si="0"/>
        <v>11637</v>
      </c>
      <c r="F6" s="10"/>
    </row>
    <row r="7" spans="1:6" ht="23.25">
      <c r="A7" s="18">
        <v>4</v>
      </c>
      <c r="B7" s="112" t="s">
        <v>151</v>
      </c>
      <c r="C7" s="108">
        <v>62.97</v>
      </c>
      <c r="D7" s="108"/>
      <c r="E7" s="109">
        <f t="shared" si="0"/>
        <v>18891</v>
      </c>
      <c r="F7" s="10"/>
    </row>
    <row r="8" spans="1:6" ht="23.25">
      <c r="A8" s="7">
        <v>5</v>
      </c>
      <c r="B8" s="111" t="s">
        <v>152</v>
      </c>
      <c r="C8" s="10">
        <v>49.49</v>
      </c>
      <c r="D8" s="11"/>
      <c r="E8" s="106">
        <f t="shared" si="0"/>
        <v>14847</v>
      </c>
      <c r="F8" s="10"/>
    </row>
    <row r="9" spans="1:6" ht="23.25">
      <c r="A9" s="18">
        <v>6</v>
      </c>
      <c r="B9" s="112" t="s">
        <v>153</v>
      </c>
      <c r="C9" s="108">
        <v>62.33</v>
      </c>
      <c r="D9" s="108"/>
      <c r="E9" s="109">
        <f t="shared" si="0"/>
        <v>18699</v>
      </c>
      <c r="F9" s="10"/>
    </row>
    <row r="10" spans="1:6" ht="23.25">
      <c r="A10" s="7">
        <v>7</v>
      </c>
      <c r="B10" s="111" t="s">
        <v>154</v>
      </c>
      <c r="C10" s="11">
        <v>59.66</v>
      </c>
      <c r="D10" s="11"/>
      <c r="E10" s="106">
        <f t="shared" si="0"/>
        <v>17898</v>
      </c>
      <c r="F10" s="10"/>
    </row>
    <row r="11" spans="1:6" ht="23.25">
      <c r="A11" s="18">
        <v>8</v>
      </c>
      <c r="B11" s="112" t="s">
        <v>155</v>
      </c>
      <c r="C11" s="108">
        <v>74.72</v>
      </c>
      <c r="D11" s="108"/>
      <c r="E11" s="109">
        <f t="shared" si="0"/>
        <v>22416</v>
      </c>
      <c r="F11" s="110"/>
    </row>
    <row r="12" spans="1:6" ht="23.25">
      <c r="A12" s="18">
        <v>9</v>
      </c>
      <c r="B12" s="112" t="s">
        <v>156</v>
      </c>
      <c r="C12" s="108">
        <v>74.239999999999995</v>
      </c>
      <c r="D12" s="108"/>
      <c r="E12" s="109">
        <f t="shared" si="0"/>
        <v>22272</v>
      </c>
      <c r="F12" s="110"/>
    </row>
    <row r="13" spans="1:6" ht="23.25">
      <c r="A13" s="7">
        <v>10</v>
      </c>
      <c r="B13" s="111" t="s">
        <v>157</v>
      </c>
      <c r="C13" s="11">
        <v>53.29</v>
      </c>
      <c r="D13" s="11"/>
      <c r="E13" s="106">
        <f t="shared" si="0"/>
        <v>15987</v>
      </c>
      <c r="F13" s="10"/>
    </row>
    <row r="14" spans="1:6" ht="23.25">
      <c r="A14" s="7">
        <v>11</v>
      </c>
      <c r="B14" s="111" t="s">
        <v>158</v>
      </c>
      <c r="C14" s="11">
        <v>76.58</v>
      </c>
      <c r="D14" s="11"/>
      <c r="E14" s="106">
        <f t="shared" si="0"/>
        <v>22974</v>
      </c>
      <c r="F14" s="10"/>
    </row>
    <row r="15" spans="1:6" ht="23.25">
      <c r="A15" s="7">
        <v>12</v>
      </c>
      <c r="B15" s="111" t="s">
        <v>159</v>
      </c>
      <c r="C15" s="11">
        <v>37.43</v>
      </c>
      <c r="D15" s="11"/>
      <c r="E15" s="106">
        <f t="shared" si="0"/>
        <v>11229</v>
      </c>
      <c r="F15" s="10"/>
    </row>
    <row r="16" spans="1:6" ht="27.75">
      <c r="B16" s="45" t="s">
        <v>39</v>
      </c>
      <c r="C16" s="46">
        <f>SUM(C4:C15)</f>
        <v>672.29</v>
      </c>
      <c r="D16" s="46"/>
      <c r="E16" s="98">
        <f>SUM(E4:E15)</f>
        <v>201687</v>
      </c>
    </row>
    <row r="17" spans="1:7" ht="27.75">
      <c r="B17" s="45" t="s">
        <v>40</v>
      </c>
      <c r="C17" s="46">
        <f>SUM(C16)/10</f>
        <v>67.228999999999999</v>
      </c>
      <c r="D17" s="46"/>
      <c r="E17" s="100">
        <f>SUM(E16)/10</f>
        <v>20168.7</v>
      </c>
      <c r="G17" s="1" t="s">
        <v>81</v>
      </c>
    </row>
    <row r="18" spans="1:7" ht="27.75">
      <c r="B18" s="45" t="s">
        <v>41</v>
      </c>
      <c r="C18" s="46">
        <f>SUM(C16)/270</f>
        <v>2.4899629629629629</v>
      </c>
      <c r="D18" s="46"/>
      <c r="E18" s="46">
        <f>SUM(E16)/365</f>
        <v>552.56712328767128</v>
      </c>
    </row>
    <row r="19" spans="1:7" ht="23.25">
      <c r="A19" s="52"/>
      <c r="B19" s="52"/>
      <c r="C19" s="52"/>
      <c r="D19" s="52"/>
      <c r="E19" s="52"/>
      <c r="F19" s="52"/>
    </row>
    <row r="20" spans="1:7" ht="27.75">
      <c r="A20" s="52"/>
      <c r="B20" s="53" t="s">
        <v>51</v>
      </c>
      <c r="C20" s="54">
        <v>552.72</v>
      </c>
      <c r="D20" s="55"/>
      <c r="E20" s="56">
        <v>5</v>
      </c>
      <c r="F20" s="57">
        <f>SUM(C20*E20/C21)</f>
        <v>27.636000000000003</v>
      </c>
    </row>
    <row r="21" spans="1:7" ht="23.25">
      <c r="A21" s="52"/>
      <c r="B21" s="52"/>
      <c r="C21" s="55">
        <v>100</v>
      </c>
      <c r="D21" s="55"/>
      <c r="E21" s="52"/>
    </row>
    <row r="22" spans="1:7" ht="27.75">
      <c r="A22" s="52" t="s">
        <v>130</v>
      </c>
      <c r="B22" s="52"/>
      <c r="C22" s="52"/>
      <c r="D22" s="52"/>
      <c r="E22" s="52"/>
      <c r="F22" s="59">
        <f>SUM(C20-F20)</f>
        <v>525.08400000000006</v>
      </c>
    </row>
    <row r="23" spans="1:7" ht="27.75">
      <c r="A23" s="52"/>
      <c r="C23" s="52"/>
      <c r="D23" s="52"/>
      <c r="E23" s="52" t="s">
        <v>40</v>
      </c>
      <c r="F23" s="59">
        <f>SUM(F22)/12</f>
        <v>43.757000000000005</v>
      </c>
    </row>
    <row r="24" spans="1:7" ht="23.25">
      <c r="A24" s="52"/>
      <c r="B24" s="61"/>
      <c r="C24" s="52"/>
      <c r="D24" s="52"/>
      <c r="E24" s="52"/>
      <c r="F24" s="52"/>
    </row>
    <row r="25" spans="1:7" ht="27.75">
      <c r="A25" s="52"/>
      <c r="B25" s="52" t="s">
        <v>131</v>
      </c>
      <c r="C25" s="52"/>
      <c r="D25" s="52"/>
      <c r="E25" s="52" t="s">
        <v>132</v>
      </c>
      <c r="F25" s="56">
        <v>101.24</v>
      </c>
    </row>
    <row r="26" spans="1:7" ht="23.25">
      <c r="A26" s="52"/>
      <c r="B26" s="52"/>
      <c r="C26" s="52"/>
      <c r="D26" s="52"/>
      <c r="E26" s="52"/>
      <c r="F26" s="52"/>
    </row>
    <row r="27" spans="1:7" ht="23.25">
      <c r="A27" s="52"/>
      <c r="B27" s="52"/>
      <c r="C27" s="52"/>
      <c r="D27" s="52"/>
      <c r="E27" s="52"/>
      <c r="F27" s="52"/>
    </row>
    <row r="28" spans="1:7" ht="23.25">
      <c r="A28" s="52"/>
      <c r="B28" s="52"/>
      <c r="C28" s="52"/>
      <c r="D28" s="52"/>
      <c r="E28" s="52"/>
      <c r="F28" s="52"/>
    </row>
    <row r="29" spans="1:7" ht="23.25">
      <c r="A29" s="52"/>
      <c r="B29" s="52"/>
      <c r="C29" s="52"/>
      <c r="D29" s="52"/>
      <c r="E29" s="52"/>
      <c r="F29" s="52"/>
    </row>
    <row r="30" spans="1:7" ht="23.25">
      <c r="A30" s="52"/>
      <c r="B30" s="52"/>
      <c r="C30" s="52"/>
      <c r="D30" s="52"/>
      <c r="E30" s="52"/>
      <c r="F30" s="52"/>
    </row>
    <row r="31" spans="1:7" ht="23.25">
      <c r="A31" s="52"/>
      <c r="B31" s="52"/>
      <c r="C31" s="52"/>
      <c r="D31" s="52"/>
      <c r="E31" s="52"/>
      <c r="F31" s="52"/>
    </row>
    <row r="32" spans="1:7" ht="23.25">
      <c r="A32" s="52"/>
      <c r="B32" s="52"/>
      <c r="C32" s="52"/>
      <c r="D32" s="52"/>
      <c r="E32" s="52"/>
      <c r="F32" s="52"/>
    </row>
    <row r="33" spans="1:6" ht="23.25">
      <c r="A33" s="52"/>
      <c r="B33" s="52"/>
      <c r="C33" s="52"/>
      <c r="D33" s="52"/>
      <c r="E33" s="52"/>
      <c r="F33" s="52"/>
    </row>
  </sheetData>
  <mergeCells count="1">
    <mergeCell ref="A1:F2"/>
  </mergeCells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3"/>
  <sheetViews>
    <sheetView topLeftCell="A3" workbookViewId="0">
      <selection activeCell="F12" sqref="F12"/>
    </sheetView>
  </sheetViews>
  <sheetFormatPr defaultColWidth="9" defaultRowHeight="15"/>
  <cols>
    <col min="1" max="1" width="7.42578125" style="1" customWidth="1"/>
    <col min="2" max="2" width="21.42578125" style="1" customWidth="1"/>
    <col min="3" max="4" width="16.42578125" style="1" customWidth="1"/>
    <col min="5" max="5" width="16.85546875" style="1" customWidth="1"/>
    <col min="6" max="6" width="17" style="1" customWidth="1"/>
    <col min="7" max="16384" width="9" style="1"/>
  </cols>
  <sheetData>
    <row r="1" spans="1:6">
      <c r="A1" s="217" t="s">
        <v>160</v>
      </c>
      <c r="B1" s="217"/>
      <c r="C1" s="217"/>
      <c r="D1" s="217"/>
      <c r="E1" s="217"/>
      <c r="F1" s="217"/>
    </row>
    <row r="2" spans="1:6">
      <c r="A2" s="217"/>
      <c r="B2" s="217"/>
      <c r="C2" s="217"/>
      <c r="D2" s="217"/>
      <c r="E2" s="217"/>
      <c r="F2" s="217"/>
    </row>
    <row r="3" spans="1:6" ht="23.25">
      <c r="A3" s="7" t="s">
        <v>2</v>
      </c>
      <c r="B3" s="7" t="s">
        <v>3</v>
      </c>
      <c r="C3" s="7" t="s">
        <v>43</v>
      </c>
      <c r="D3" s="7" t="s">
        <v>83</v>
      </c>
      <c r="E3" s="7" t="s">
        <v>5</v>
      </c>
      <c r="F3" s="7" t="s">
        <v>6</v>
      </c>
    </row>
    <row r="4" spans="1:6" ht="23.25">
      <c r="A4" s="7">
        <v>1</v>
      </c>
      <c r="B4" s="107" t="s">
        <v>161</v>
      </c>
      <c r="C4" s="108">
        <v>90.83</v>
      </c>
      <c r="D4" s="108">
        <v>55.12</v>
      </c>
      <c r="E4" s="109">
        <f t="shared" ref="E4:E15" si="0">SUM(C4*300)</f>
        <v>27249</v>
      </c>
      <c r="F4" s="10"/>
    </row>
    <row r="5" spans="1:6" ht="23.25">
      <c r="A5" s="7">
        <v>2</v>
      </c>
      <c r="B5" s="107" t="s">
        <v>162</v>
      </c>
      <c r="C5" s="206">
        <v>56.57</v>
      </c>
      <c r="D5" s="108">
        <v>55.12</v>
      </c>
      <c r="E5" s="109">
        <f t="shared" si="0"/>
        <v>16971</v>
      </c>
      <c r="F5" s="10"/>
    </row>
    <row r="6" spans="1:6" ht="23.25">
      <c r="A6" s="7">
        <v>3</v>
      </c>
      <c r="B6" s="105" t="s">
        <v>163</v>
      </c>
      <c r="C6" s="11">
        <v>49.12</v>
      </c>
      <c r="D6" s="11">
        <v>55.12</v>
      </c>
      <c r="E6" s="106">
        <f t="shared" si="0"/>
        <v>14736</v>
      </c>
      <c r="F6" s="10"/>
    </row>
    <row r="7" spans="1:6" ht="23.25">
      <c r="A7" s="18">
        <v>4</v>
      </c>
      <c r="B7" s="107" t="s">
        <v>164</v>
      </c>
      <c r="C7" s="108">
        <v>57.97</v>
      </c>
      <c r="D7" s="11">
        <v>55.12</v>
      </c>
      <c r="E7" s="109">
        <f t="shared" si="0"/>
        <v>17391</v>
      </c>
      <c r="F7" s="10"/>
    </row>
    <row r="8" spans="1:6" ht="23.25">
      <c r="A8" s="7">
        <v>5</v>
      </c>
      <c r="B8" s="105" t="s">
        <v>165</v>
      </c>
      <c r="C8" s="10">
        <v>49.36</v>
      </c>
      <c r="D8" s="11">
        <v>55.12</v>
      </c>
      <c r="E8" s="106">
        <f t="shared" si="0"/>
        <v>14808</v>
      </c>
      <c r="F8" s="10"/>
    </row>
    <row r="9" spans="1:6" ht="23.25">
      <c r="A9" s="18">
        <v>6</v>
      </c>
      <c r="B9" s="207" t="s">
        <v>166</v>
      </c>
      <c r="C9" s="208">
        <v>49.47</v>
      </c>
      <c r="D9" s="208">
        <v>55.12</v>
      </c>
      <c r="E9" s="209">
        <f t="shared" si="0"/>
        <v>14841</v>
      </c>
      <c r="F9" s="10"/>
    </row>
    <row r="10" spans="1:6" ht="23.25">
      <c r="A10" s="7">
        <v>7</v>
      </c>
      <c r="B10" s="105" t="s">
        <v>167</v>
      </c>
      <c r="C10" s="11">
        <v>48.61</v>
      </c>
      <c r="D10" s="11">
        <v>55.12</v>
      </c>
      <c r="E10" s="106">
        <f t="shared" si="0"/>
        <v>14583</v>
      </c>
      <c r="F10" s="10"/>
    </row>
    <row r="11" spans="1:6" ht="23.25">
      <c r="A11" s="18">
        <v>8</v>
      </c>
      <c r="B11" s="107" t="s">
        <v>168</v>
      </c>
      <c r="C11" s="108">
        <v>57.73</v>
      </c>
      <c r="D11" s="11">
        <v>55.12</v>
      </c>
      <c r="E11" s="109">
        <f t="shared" si="0"/>
        <v>17319</v>
      </c>
      <c r="F11" s="110"/>
    </row>
    <row r="12" spans="1:6" ht="23.25">
      <c r="A12" s="18">
        <v>9</v>
      </c>
      <c r="B12" s="107" t="s">
        <v>169</v>
      </c>
      <c r="C12" s="108">
        <v>56.51</v>
      </c>
      <c r="D12" s="11">
        <v>55.12</v>
      </c>
      <c r="E12" s="109">
        <f t="shared" si="0"/>
        <v>16953</v>
      </c>
      <c r="F12" s="110"/>
    </row>
    <row r="13" spans="1:6" ht="23.25">
      <c r="A13" s="18">
        <v>10</v>
      </c>
      <c r="B13" s="107" t="s">
        <v>170</v>
      </c>
      <c r="C13" s="108">
        <v>56.57</v>
      </c>
      <c r="D13" s="108">
        <v>55.12</v>
      </c>
      <c r="E13" s="109">
        <f t="shared" si="0"/>
        <v>16971</v>
      </c>
      <c r="F13" s="10"/>
    </row>
    <row r="14" spans="1:6" ht="23.25">
      <c r="A14" s="7">
        <v>11</v>
      </c>
      <c r="B14" s="207" t="s">
        <v>171</v>
      </c>
      <c r="C14" s="208">
        <v>54.23</v>
      </c>
      <c r="D14" s="208">
        <v>55.12</v>
      </c>
      <c r="E14" s="209">
        <f t="shared" si="0"/>
        <v>16268.999999999998</v>
      </c>
      <c r="F14" s="10"/>
    </row>
    <row r="15" spans="1:6" ht="23.25">
      <c r="A15" s="7">
        <v>12</v>
      </c>
      <c r="B15" s="105" t="s">
        <v>172</v>
      </c>
      <c r="C15" s="11">
        <v>34.42</v>
      </c>
      <c r="D15" s="11">
        <v>55.12</v>
      </c>
      <c r="E15" s="106">
        <f t="shared" si="0"/>
        <v>10326</v>
      </c>
      <c r="F15" s="10"/>
    </row>
    <row r="16" spans="1:6" ht="27.75">
      <c r="B16" s="45" t="s">
        <v>39</v>
      </c>
      <c r="C16" s="46">
        <f>SUM(C4:C15)</f>
        <v>661.3900000000001</v>
      </c>
      <c r="D16" s="46"/>
      <c r="E16" s="98">
        <f>SUM(E4:E15)</f>
        <v>198417</v>
      </c>
    </row>
    <row r="17" spans="1:7" ht="27.75">
      <c r="B17" s="45" t="s">
        <v>40</v>
      </c>
      <c r="C17" s="46">
        <f>SUM(C16)/12</f>
        <v>55.115833333333342</v>
      </c>
      <c r="D17" s="46"/>
      <c r="E17" s="100">
        <f>SUM(E16)/12</f>
        <v>16534.75</v>
      </c>
      <c r="G17" s="1" t="s">
        <v>81</v>
      </c>
    </row>
    <row r="18" spans="1:7" ht="27.75">
      <c r="B18" s="45" t="s">
        <v>41</v>
      </c>
      <c r="C18" s="46">
        <f>SUM(C16)/365</f>
        <v>1.8120273972602743</v>
      </c>
      <c r="D18" s="46"/>
      <c r="E18" s="46">
        <f>SUM(E16)/365</f>
        <v>543.60821917808221</v>
      </c>
    </row>
    <row r="19" spans="1:7" ht="23.25">
      <c r="A19" s="52"/>
      <c r="B19" s="52"/>
      <c r="C19" s="52"/>
      <c r="D19" s="52"/>
      <c r="E19" s="52"/>
      <c r="F19" s="52"/>
    </row>
    <row r="20" spans="1:7" ht="27.75">
      <c r="A20" s="52"/>
      <c r="B20" s="53" t="s">
        <v>51</v>
      </c>
      <c r="C20" s="54">
        <v>672.29</v>
      </c>
      <c r="D20" s="55"/>
      <c r="E20" s="56">
        <v>5</v>
      </c>
      <c r="F20" s="57">
        <f>SUM(C20*E20/C21)</f>
        <v>33.6145</v>
      </c>
    </row>
    <row r="21" spans="1:7" ht="23.25">
      <c r="A21" s="52"/>
      <c r="B21" s="52"/>
      <c r="C21" s="55">
        <v>100</v>
      </c>
      <c r="D21" s="55"/>
      <c r="E21" s="52"/>
    </row>
    <row r="22" spans="1:7" ht="27.75">
      <c r="A22" s="52" t="s">
        <v>196</v>
      </c>
      <c r="B22" s="52"/>
      <c r="C22" s="52"/>
      <c r="D22" s="52"/>
      <c r="E22" s="52"/>
      <c r="F22" s="59">
        <f>SUM(C20-F20)</f>
        <v>638.67549999999994</v>
      </c>
    </row>
    <row r="23" spans="1:7" ht="27.75">
      <c r="A23" s="52"/>
      <c r="C23" s="52"/>
      <c r="D23" s="52"/>
      <c r="E23" s="52" t="s">
        <v>40</v>
      </c>
      <c r="F23" s="59">
        <f>SUM(F22)/12</f>
        <v>53.222958333333331</v>
      </c>
    </row>
    <row r="24" spans="1:7" ht="23.25">
      <c r="A24" s="52"/>
      <c r="B24" s="61"/>
      <c r="C24" s="52"/>
      <c r="D24" s="52"/>
      <c r="E24" s="52"/>
      <c r="F24" s="52"/>
    </row>
    <row r="25" spans="1:7" ht="27.75">
      <c r="A25" s="52"/>
      <c r="B25" s="52" t="s">
        <v>197</v>
      </c>
      <c r="C25" s="52"/>
      <c r="D25" s="52"/>
      <c r="E25" s="52" t="s">
        <v>198</v>
      </c>
      <c r="F25" s="118">
        <f>SUM(C20-C16)</f>
        <v>10.899999999999864</v>
      </c>
      <c r="G25" s="103" t="s">
        <v>181</v>
      </c>
    </row>
    <row r="26" spans="1:7" ht="23.25">
      <c r="A26" s="52"/>
      <c r="B26" s="52"/>
      <c r="C26" s="52"/>
      <c r="D26" s="52"/>
      <c r="E26" s="52" t="s">
        <v>199</v>
      </c>
      <c r="F26" s="205">
        <f>SUM((F25)*100)/C20</f>
        <v>1.621324130955371</v>
      </c>
    </row>
    <row r="27" spans="1:7" ht="23.25">
      <c r="A27" s="52"/>
      <c r="B27" s="52"/>
      <c r="C27" s="52"/>
      <c r="D27" s="52"/>
      <c r="E27" s="52"/>
      <c r="F27" s="52"/>
    </row>
    <row r="28" spans="1:7" ht="23.25">
      <c r="A28" s="52"/>
      <c r="B28" s="52"/>
      <c r="C28" s="52"/>
      <c r="D28" s="52"/>
      <c r="E28" s="52"/>
      <c r="F28" s="52"/>
    </row>
    <row r="29" spans="1:7" ht="23.25">
      <c r="A29" s="52"/>
      <c r="B29" s="52"/>
      <c r="C29" s="52"/>
      <c r="D29" s="52"/>
      <c r="E29" s="52"/>
      <c r="F29" s="52"/>
    </row>
    <row r="30" spans="1:7" ht="23.25">
      <c r="A30" s="52"/>
      <c r="B30" s="52"/>
      <c r="C30" s="52"/>
      <c r="D30" s="52"/>
      <c r="E30" s="52"/>
      <c r="F30" s="52"/>
    </row>
    <row r="31" spans="1:7" ht="23.25">
      <c r="A31" s="52"/>
      <c r="B31" s="52"/>
      <c r="C31" s="52"/>
      <c r="D31" s="52"/>
      <c r="E31" s="52"/>
      <c r="F31" s="52"/>
    </row>
    <row r="32" spans="1:7" ht="23.25">
      <c r="A32" s="52"/>
      <c r="B32" s="52"/>
      <c r="C32" s="52"/>
      <c r="D32" s="52"/>
      <c r="E32" s="52"/>
      <c r="F32" s="52"/>
    </row>
    <row r="33" spans="1:6" ht="23.25">
      <c r="A33" s="52"/>
      <c r="B33" s="52"/>
      <c r="C33" s="52"/>
      <c r="D33" s="52"/>
      <c r="E33" s="52"/>
      <c r="F33" s="52"/>
    </row>
  </sheetData>
  <mergeCells count="1">
    <mergeCell ref="A1:F2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E247-29D2-46F8-97E1-979A06E83745}">
  <dimension ref="A1:G33"/>
  <sheetViews>
    <sheetView workbookViewId="0">
      <selection activeCell="G12" sqref="G12"/>
    </sheetView>
  </sheetViews>
  <sheetFormatPr defaultColWidth="9" defaultRowHeight="15"/>
  <cols>
    <col min="1" max="1" width="7.42578125" style="1" customWidth="1"/>
    <col min="2" max="2" width="21.42578125" style="1" customWidth="1"/>
    <col min="3" max="4" width="16.42578125" style="1" customWidth="1"/>
    <col min="5" max="5" width="16.85546875" style="1" customWidth="1"/>
    <col min="6" max="6" width="17" style="1" customWidth="1"/>
    <col min="7" max="16384" width="9" style="1"/>
  </cols>
  <sheetData>
    <row r="1" spans="1:6">
      <c r="A1" s="217" t="s">
        <v>184</v>
      </c>
      <c r="B1" s="217"/>
      <c r="C1" s="217"/>
      <c r="D1" s="217"/>
      <c r="E1" s="217"/>
      <c r="F1" s="217"/>
    </row>
    <row r="2" spans="1:6">
      <c r="A2" s="217"/>
      <c r="B2" s="217"/>
      <c r="C2" s="217"/>
      <c r="D2" s="217"/>
      <c r="E2" s="217"/>
      <c r="F2" s="217"/>
    </row>
    <row r="3" spans="1:6" ht="23.25">
      <c r="A3" s="7" t="s">
        <v>2</v>
      </c>
      <c r="B3" s="7" t="s">
        <v>3</v>
      </c>
      <c r="C3" s="7" t="s">
        <v>43</v>
      </c>
      <c r="D3" s="7" t="s">
        <v>83</v>
      </c>
      <c r="E3" s="7" t="s">
        <v>5</v>
      </c>
      <c r="F3" s="7" t="s">
        <v>6</v>
      </c>
    </row>
    <row r="4" spans="1:6" ht="23.25">
      <c r="A4" s="18">
        <v>1</v>
      </c>
      <c r="B4" s="107" t="s">
        <v>185</v>
      </c>
      <c r="C4" s="211">
        <v>84.694999999999993</v>
      </c>
      <c r="D4" s="108">
        <v>53.4</v>
      </c>
      <c r="E4" s="215">
        <f t="shared" ref="E4:E15" si="0">SUM(C4*300)</f>
        <v>25408.499999999996</v>
      </c>
      <c r="F4" s="10"/>
    </row>
    <row r="5" spans="1:6" ht="23.25">
      <c r="A5" s="18">
        <v>2</v>
      </c>
      <c r="B5" s="107" t="s">
        <v>186</v>
      </c>
      <c r="C5" s="206">
        <v>54.63</v>
      </c>
      <c r="D5" s="108">
        <v>53.4</v>
      </c>
      <c r="E5" s="109">
        <f t="shared" si="0"/>
        <v>16389</v>
      </c>
      <c r="F5" s="10"/>
    </row>
    <row r="6" spans="1:6" ht="23.25">
      <c r="A6" s="7">
        <v>3</v>
      </c>
      <c r="B6" s="105" t="s">
        <v>187</v>
      </c>
      <c r="C6" s="216">
        <v>52.994999999999997</v>
      </c>
      <c r="D6" s="108">
        <v>53.4</v>
      </c>
      <c r="E6" s="225">
        <f t="shared" si="0"/>
        <v>15898.5</v>
      </c>
      <c r="F6" s="10"/>
    </row>
    <row r="7" spans="1:6" ht="23.25">
      <c r="A7" s="210">
        <v>4</v>
      </c>
      <c r="B7" s="207" t="s">
        <v>188</v>
      </c>
      <c r="C7" s="208">
        <v>45.26</v>
      </c>
      <c r="D7" s="108">
        <v>53.4</v>
      </c>
      <c r="E7" s="209">
        <f t="shared" si="0"/>
        <v>13578</v>
      </c>
      <c r="F7" s="10"/>
    </row>
    <row r="8" spans="1:6" ht="23.25">
      <c r="A8" s="7">
        <v>5</v>
      </c>
      <c r="B8" s="105" t="s">
        <v>165</v>
      </c>
      <c r="C8" s="10">
        <v>45.26</v>
      </c>
      <c r="D8" s="108">
        <v>53.4</v>
      </c>
      <c r="E8" s="106">
        <f t="shared" si="0"/>
        <v>13578</v>
      </c>
      <c r="F8" s="10"/>
    </row>
    <row r="9" spans="1:6" ht="23.25">
      <c r="A9" s="210">
        <v>6</v>
      </c>
      <c r="B9" s="207" t="s">
        <v>189</v>
      </c>
      <c r="C9" s="208">
        <v>51.93</v>
      </c>
      <c r="D9" s="108">
        <v>53.4</v>
      </c>
      <c r="E9" s="209">
        <f t="shared" si="0"/>
        <v>15579</v>
      </c>
      <c r="F9" s="10"/>
    </row>
    <row r="10" spans="1:6" ht="23.25">
      <c r="A10" s="18">
        <v>7</v>
      </c>
      <c r="B10" s="107" t="s">
        <v>190</v>
      </c>
      <c r="C10" s="211">
        <v>58.314999999999998</v>
      </c>
      <c r="D10" s="108">
        <v>53.4</v>
      </c>
      <c r="E10" s="212">
        <f t="shared" si="0"/>
        <v>17494.5</v>
      </c>
      <c r="F10" s="10"/>
    </row>
    <row r="11" spans="1:6" ht="23.25">
      <c r="A11" s="18">
        <v>8</v>
      </c>
      <c r="B11" s="107" t="s">
        <v>191</v>
      </c>
      <c r="C11" s="211">
        <v>60.305</v>
      </c>
      <c r="D11" s="108">
        <v>53.4</v>
      </c>
      <c r="E11" s="215">
        <f t="shared" si="0"/>
        <v>18091.5</v>
      </c>
      <c r="F11" s="110"/>
    </row>
    <row r="12" spans="1:6" ht="23.25">
      <c r="A12" s="210">
        <v>9</v>
      </c>
      <c r="B12" s="207" t="s">
        <v>192</v>
      </c>
      <c r="C12" s="213">
        <v>48.975000000000001</v>
      </c>
      <c r="D12" s="108">
        <v>53.4</v>
      </c>
      <c r="E12" s="214">
        <f t="shared" si="0"/>
        <v>14692.5</v>
      </c>
      <c r="F12" s="110"/>
    </row>
    <row r="13" spans="1:6" ht="23.25">
      <c r="A13" s="18">
        <v>10</v>
      </c>
      <c r="B13" s="107" t="s">
        <v>193</v>
      </c>
      <c r="C13" s="108">
        <v>55.14</v>
      </c>
      <c r="D13" s="108">
        <v>53.4</v>
      </c>
      <c r="E13" s="109">
        <f t="shared" si="0"/>
        <v>16542</v>
      </c>
      <c r="F13" s="10"/>
    </row>
    <row r="14" spans="1:6" ht="23.25">
      <c r="A14" s="18">
        <v>11</v>
      </c>
      <c r="B14" s="107" t="s">
        <v>194</v>
      </c>
      <c r="C14" s="211">
        <v>57.145000000000003</v>
      </c>
      <c r="D14" s="108">
        <v>53.4</v>
      </c>
      <c r="E14" s="212">
        <f t="shared" si="0"/>
        <v>17143.5</v>
      </c>
      <c r="F14" s="10"/>
    </row>
    <row r="15" spans="1:6" ht="23.25">
      <c r="A15" s="7">
        <v>12</v>
      </c>
      <c r="B15" s="105" t="s">
        <v>195</v>
      </c>
      <c r="C15" s="11">
        <v>26.15</v>
      </c>
      <c r="D15" s="108">
        <v>53.4</v>
      </c>
      <c r="E15" s="106">
        <f t="shared" si="0"/>
        <v>7845</v>
      </c>
      <c r="F15" s="10"/>
    </row>
    <row r="16" spans="1:6" ht="27.75">
      <c r="B16" s="45" t="s">
        <v>39</v>
      </c>
      <c r="C16" s="46">
        <f>SUM(C4:C15)</f>
        <v>640.79999999999995</v>
      </c>
      <c r="D16" s="46"/>
      <c r="E16" s="47">
        <f>SUM(E4:E15)</f>
        <v>192240</v>
      </c>
    </row>
    <row r="17" spans="1:7" ht="27.75">
      <c r="B17" s="45" t="s">
        <v>40</v>
      </c>
      <c r="C17" s="46">
        <f>SUM(C16)/12</f>
        <v>53.4</v>
      </c>
      <c r="D17" s="46"/>
      <c r="E17" s="100">
        <f>SUM(E16)/12</f>
        <v>16020</v>
      </c>
      <c r="G17" s="1" t="s">
        <v>81</v>
      </c>
    </row>
    <row r="18" spans="1:7" ht="27.75">
      <c r="B18" s="45" t="s">
        <v>41</v>
      </c>
      <c r="C18" s="46">
        <f>SUM(C16)/365</f>
        <v>1.7556164383561643</v>
      </c>
      <c r="D18" s="46"/>
      <c r="E18" s="46">
        <f>SUM(E16)/365</f>
        <v>526.68493150684935</v>
      </c>
    </row>
    <row r="19" spans="1:7" ht="23.25">
      <c r="A19" s="52"/>
      <c r="B19" s="52"/>
      <c r="C19" s="52"/>
      <c r="D19" s="52"/>
      <c r="E19" s="52"/>
      <c r="F19" s="52"/>
    </row>
    <row r="20" spans="1:7" ht="27.75">
      <c r="A20" s="52"/>
      <c r="B20" s="53" t="s">
        <v>51</v>
      </c>
      <c r="C20" s="54">
        <v>661.39</v>
      </c>
      <c r="D20" s="55"/>
      <c r="E20" s="56">
        <v>5</v>
      </c>
      <c r="F20" s="57">
        <f>SUM(C20*E20/C21)</f>
        <v>33.069499999999998</v>
      </c>
    </row>
    <row r="21" spans="1:7" ht="23.25">
      <c r="A21" s="52"/>
      <c r="B21" s="52"/>
      <c r="C21" s="55">
        <v>100</v>
      </c>
      <c r="D21" s="55"/>
      <c r="E21" s="52"/>
    </row>
    <row r="22" spans="1:7" ht="27.75">
      <c r="A22" s="52" t="s">
        <v>200</v>
      </c>
      <c r="B22" s="52"/>
      <c r="C22" s="52"/>
      <c r="D22" s="52"/>
      <c r="E22" s="52"/>
      <c r="F22" s="59">
        <f>SUM(C20-F20)</f>
        <v>628.32050000000004</v>
      </c>
    </row>
    <row r="23" spans="1:7" ht="27.75">
      <c r="A23" s="52"/>
      <c r="C23" s="52"/>
      <c r="D23" s="52"/>
      <c r="E23" s="52" t="s">
        <v>40</v>
      </c>
      <c r="F23" s="59">
        <f>SUM(F22)/12</f>
        <v>52.360041666666667</v>
      </c>
    </row>
    <row r="24" spans="1:7" ht="23.25">
      <c r="A24" s="52"/>
      <c r="B24" s="61"/>
      <c r="C24" s="52"/>
      <c r="D24" s="52"/>
      <c r="E24" s="52"/>
      <c r="F24" s="52"/>
    </row>
    <row r="25" spans="1:7" ht="27.75">
      <c r="A25" s="52"/>
      <c r="B25" s="52" t="s">
        <v>201</v>
      </c>
      <c r="C25" s="52"/>
      <c r="D25" s="52"/>
      <c r="E25" s="52" t="s">
        <v>202</v>
      </c>
      <c r="F25" s="118">
        <f>SUM(C20-C16)</f>
        <v>20.590000000000032</v>
      </c>
      <c r="G25" s="103" t="s">
        <v>181</v>
      </c>
    </row>
    <row r="26" spans="1:7" ht="23.25">
      <c r="A26" s="52"/>
      <c r="B26" s="52"/>
      <c r="C26" s="52"/>
      <c r="D26" s="52"/>
      <c r="E26" s="52" t="s">
        <v>199</v>
      </c>
      <c r="F26" s="205">
        <f>SUM((F25)*100)/C20</f>
        <v>3.1131405071138105</v>
      </c>
    </row>
    <row r="27" spans="1:7" ht="23.25">
      <c r="A27" s="52"/>
      <c r="B27" s="52"/>
      <c r="C27" s="52"/>
      <c r="D27" s="52"/>
      <c r="E27" s="52"/>
      <c r="F27" s="52"/>
    </row>
    <row r="28" spans="1:7" ht="23.25">
      <c r="A28" s="52"/>
      <c r="B28" s="52"/>
      <c r="C28" s="52"/>
      <c r="D28" s="52"/>
      <c r="E28" s="52"/>
      <c r="F28" s="52"/>
    </row>
    <row r="29" spans="1:7" ht="23.25">
      <c r="A29" s="52"/>
      <c r="B29" s="52"/>
      <c r="C29" s="52"/>
      <c r="D29" s="52"/>
      <c r="E29" s="52"/>
      <c r="F29" s="52"/>
    </row>
    <row r="30" spans="1:7" ht="23.25">
      <c r="A30" s="52"/>
      <c r="B30" s="52"/>
      <c r="C30" s="52"/>
      <c r="D30" s="52"/>
      <c r="E30" s="52"/>
      <c r="F30" s="52"/>
    </row>
    <row r="31" spans="1:7" ht="23.25">
      <c r="A31" s="52"/>
      <c r="B31" s="52"/>
      <c r="C31" s="52"/>
      <c r="D31" s="52"/>
      <c r="E31" s="52"/>
      <c r="F31" s="52"/>
    </row>
    <row r="32" spans="1:7" ht="23.25">
      <c r="A32" s="52"/>
      <c r="B32" s="52"/>
      <c r="C32" s="52"/>
      <c r="D32" s="52"/>
      <c r="E32" s="52"/>
      <c r="F32" s="52"/>
    </row>
    <row r="33" spans="1:6" ht="23.25">
      <c r="A33" s="52"/>
      <c r="B33" s="52"/>
      <c r="C33" s="52"/>
      <c r="D33" s="52"/>
      <c r="E33" s="52"/>
      <c r="F33" s="52"/>
    </row>
  </sheetData>
  <mergeCells count="1">
    <mergeCell ref="A1:F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3"/>
  <sheetViews>
    <sheetView topLeftCell="I15" workbookViewId="0">
      <selection activeCell="W26" sqref="W26"/>
    </sheetView>
  </sheetViews>
  <sheetFormatPr defaultColWidth="9" defaultRowHeight="15"/>
  <cols>
    <col min="1" max="1" width="7.42578125" style="1" customWidth="1"/>
    <col min="2" max="2" width="21.42578125" style="1" customWidth="1"/>
    <col min="3" max="4" width="16.5703125" style="1" customWidth="1"/>
    <col min="5" max="5" width="16.42578125" style="1" customWidth="1"/>
    <col min="6" max="7" width="16.85546875" style="1" customWidth="1"/>
    <col min="8" max="8" width="17" style="1" customWidth="1"/>
    <col min="9" max="9" width="16.5703125" style="1" customWidth="1"/>
    <col min="10" max="16384" width="9" style="1"/>
  </cols>
  <sheetData>
    <row r="1" spans="1:9">
      <c r="A1" s="217" t="s">
        <v>173</v>
      </c>
      <c r="B1" s="217"/>
      <c r="C1" s="217"/>
      <c r="D1" s="217"/>
      <c r="E1" s="217"/>
      <c r="F1" s="217"/>
      <c r="G1" s="217"/>
      <c r="H1" s="217"/>
    </row>
    <row r="2" spans="1:9">
      <c r="A2" s="217"/>
      <c r="B2" s="217"/>
      <c r="C2" s="217"/>
      <c r="D2" s="217"/>
      <c r="E2" s="217"/>
      <c r="F2" s="217"/>
      <c r="G2" s="217"/>
      <c r="H2" s="217"/>
    </row>
    <row r="3" spans="1:9" ht="23.25">
      <c r="A3" s="7" t="s">
        <v>2</v>
      </c>
      <c r="B3" s="7" t="s">
        <v>3</v>
      </c>
      <c r="C3" s="7">
        <v>2558</v>
      </c>
      <c r="D3" s="7">
        <v>2559</v>
      </c>
      <c r="E3" s="7">
        <v>2560</v>
      </c>
      <c r="F3" s="7">
        <v>2561</v>
      </c>
      <c r="G3" s="7">
        <v>2562</v>
      </c>
      <c r="H3" s="7">
        <v>2563</v>
      </c>
      <c r="I3" s="104">
        <v>2564</v>
      </c>
    </row>
    <row r="4" spans="1:9" ht="23.25">
      <c r="A4" s="7">
        <v>1</v>
      </c>
      <c r="B4" s="96" t="s">
        <v>135</v>
      </c>
      <c r="C4" s="9">
        <v>40.42</v>
      </c>
      <c r="D4" s="10">
        <v>38.79</v>
      </c>
      <c r="E4" s="11">
        <v>46.21</v>
      </c>
      <c r="F4" s="11">
        <v>42.75</v>
      </c>
      <c r="G4" s="11">
        <v>49.42</v>
      </c>
      <c r="H4" s="11">
        <v>51.39</v>
      </c>
      <c r="I4" s="11">
        <v>47.12</v>
      </c>
    </row>
    <row r="5" spans="1:9" ht="23.25">
      <c r="A5" s="7">
        <v>2</v>
      </c>
      <c r="B5" s="96" t="s">
        <v>136</v>
      </c>
      <c r="C5" s="9">
        <v>28.04</v>
      </c>
      <c r="D5" s="10">
        <v>35.130000000000003</v>
      </c>
      <c r="E5" s="14">
        <v>39.590000000000003</v>
      </c>
      <c r="F5" s="14">
        <v>38.450000000000003</v>
      </c>
      <c r="G5" s="14">
        <v>40.9</v>
      </c>
      <c r="H5" s="14">
        <v>31.4</v>
      </c>
      <c r="I5" s="14">
        <v>50.75</v>
      </c>
    </row>
    <row r="6" spans="1:9" ht="23.25">
      <c r="A6" s="7">
        <v>3</v>
      </c>
      <c r="B6" s="96" t="s">
        <v>137</v>
      </c>
      <c r="C6" s="9">
        <v>36.21</v>
      </c>
      <c r="D6" s="11">
        <v>33.4</v>
      </c>
      <c r="E6" s="11">
        <v>39.909999999999997</v>
      </c>
      <c r="F6" s="11">
        <v>33.79</v>
      </c>
      <c r="G6" s="11">
        <v>35.1</v>
      </c>
      <c r="H6" s="11">
        <v>38.79</v>
      </c>
      <c r="I6" s="11">
        <v>41.96</v>
      </c>
    </row>
    <row r="7" spans="1:9" ht="23.25">
      <c r="A7" s="7">
        <v>4</v>
      </c>
      <c r="B7" s="96" t="s">
        <v>138</v>
      </c>
      <c r="C7" s="9">
        <v>32.89</v>
      </c>
      <c r="D7" s="10">
        <v>40.76</v>
      </c>
      <c r="E7" s="10">
        <v>40.729999999999997</v>
      </c>
      <c r="F7" s="10">
        <v>40.42</v>
      </c>
      <c r="G7" s="10">
        <v>39.35</v>
      </c>
      <c r="H7" s="10">
        <v>43.82</v>
      </c>
      <c r="I7" s="11">
        <v>50.9</v>
      </c>
    </row>
    <row r="8" spans="1:9" ht="23.25">
      <c r="A8" s="7">
        <v>5</v>
      </c>
      <c r="B8" s="96" t="s">
        <v>139</v>
      </c>
      <c r="C8" s="14">
        <v>33.1</v>
      </c>
      <c r="D8" s="10">
        <v>32.07</v>
      </c>
      <c r="E8" s="10">
        <v>33.979999999999997</v>
      </c>
      <c r="F8" s="10">
        <v>28.32</v>
      </c>
      <c r="G8" s="10">
        <v>41.72</v>
      </c>
      <c r="H8" s="10">
        <v>32.82</v>
      </c>
      <c r="I8" s="10">
        <v>39.99</v>
      </c>
    </row>
    <row r="9" spans="1:9" ht="23.25">
      <c r="A9" s="7">
        <v>6</v>
      </c>
      <c r="B9" s="96" t="s">
        <v>140</v>
      </c>
      <c r="C9" s="9">
        <v>33.93</v>
      </c>
      <c r="D9" s="10">
        <v>37.11</v>
      </c>
      <c r="E9" s="10">
        <v>36.770000000000003</v>
      </c>
      <c r="F9" s="11">
        <v>43.1</v>
      </c>
      <c r="G9" s="11">
        <v>33.369999999999997</v>
      </c>
      <c r="H9" s="11">
        <v>42.14</v>
      </c>
      <c r="I9" s="11">
        <v>60.84</v>
      </c>
    </row>
    <row r="10" spans="1:9" ht="23.25">
      <c r="A10" s="7">
        <v>7</v>
      </c>
      <c r="B10" s="96" t="s">
        <v>141</v>
      </c>
      <c r="C10" s="9">
        <v>39.03</v>
      </c>
      <c r="D10" s="11">
        <v>33.97</v>
      </c>
      <c r="E10" s="11">
        <v>43.36</v>
      </c>
      <c r="F10" s="11">
        <v>38.65</v>
      </c>
      <c r="G10" s="11">
        <v>44.31</v>
      </c>
      <c r="H10" s="11">
        <v>50.38</v>
      </c>
    </row>
    <row r="11" spans="1:9" ht="23.25">
      <c r="A11" s="7">
        <v>8</v>
      </c>
      <c r="B11" s="96" t="s">
        <v>142</v>
      </c>
      <c r="C11" s="9">
        <v>40.44</v>
      </c>
      <c r="D11" s="11">
        <v>40.31</v>
      </c>
      <c r="E11" s="11">
        <v>51.89</v>
      </c>
      <c r="F11" s="11">
        <v>57.29</v>
      </c>
      <c r="G11" s="11">
        <v>55.12</v>
      </c>
      <c r="H11" s="11">
        <v>52.65</v>
      </c>
    </row>
    <row r="12" spans="1:9" ht="23.25">
      <c r="A12" s="7">
        <v>9</v>
      </c>
      <c r="B12" s="96" t="s">
        <v>143</v>
      </c>
      <c r="C12" s="9">
        <v>40.229999999999997</v>
      </c>
      <c r="D12" s="11">
        <v>44.6</v>
      </c>
      <c r="E12" s="11">
        <v>45.42</v>
      </c>
      <c r="F12" s="11">
        <v>48.21</v>
      </c>
      <c r="G12" s="11">
        <v>40.729999999999997</v>
      </c>
      <c r="H12" s="11">
        <v>50.71</v>
      </c>
    </row>
    <row r="13" spans="1:9" ht="23.25">
      <c r="A13" s="7">
        <v>10</v>
      </c>
      <c r="B13" s="96" t="s">
        <v>144</v>
      </c>
      <c r="C13" s="14">
        <v>42.67</v>
      </c>
      <c r="D13" s="11">
        <v>46.05</v>
      </c>
      <c r="E13" s="11">
        <v>45.59</v>
      </c>
      <c r="F13" s="11">
        <v>46.06</v>
      </c>
      <c r="G13" s="11">
        <v>37.99</v>
      </c>
      <c r="H13" s="11">
        <v>50.28</v>
      </c>
    </row>
    <row r="14" spans="1:9" ht="27.75">
      <c r="A14" s="7">
        <v>11</v>
      </c>
      <c r="B14" s="96" t="s">
        <v>145</v>
      </c>
      <c r="C14" s="97">
        <v>51.17</v>
      </c>
      <c r="D14" s="14">
        <v>48.79</v>
      </c>
      <c r="E14" s="11">
        <v>48.06</v>
      </c>
      <c r="F14" s="11">
        <v>53.17</v>
      </c>
      <c r="G14" s="11">
        <v>46.78</v>
      </c>
      <c r="H14" s="11">
        <v>54.67</v>
      </c>
    </row>
    <row r="15" spans="1:9" ht="23.25">
      <c r="A15" s="7">
        <v>12</v>
      </c>
      <c r="B15" s="96" t="s">
        <v>146</v>
      </c>
      <c r="C15" s="9">
        <v>42.94</v>
      </c>
      <c r="D15" s="11">
        <v>47.79</v>
      </c>
      <c r="E15" s="11">
        <v>43.72</v>
      </c>
      <c r="F15" s="11">
        <v>42.92</v>
      </c>
      <c r="G15" s="11">
        <v>46.25</v>
      </c>
      <c r="H15" s="11">
        <v>53.67</v>
      </c>
    </row>
    <row r="16" spans="1:9" ht="27.75">
      <c r="B16" s="45" t="s">
        <v>39</v>
      </c>
      <c r="C16" s="45"/>
      <c r="D16" s="45"/>
      <c r="E16" s="46">
        <f>SUM(E4:E15)</f>
        <v>515.23</v>
      </c>
      <c r="F16" s="98">
        <f>SUM(F4:F15)</f>
        <v>513.13</v>
      </c>
      <c r="G16" s="99"/>
    </row>
    <row r="17" spans="1:9" ht="27.75">
      <c r="B17" s="45" t="s">
        <v>40</v>
      </c>
      <c r="C17" s="45"/>
      <c r="D17" s="45"/>
      <c r="E17" s="46">
        <f>SUM(E16)/12</f>
        <v>42.935833333333335</v>
      </c>
      <c r="F17" s="100">
        <f>SUM(F16)/12</f>
        <v>42.760833333333331</v>
      </c>
      <c r="G17" s="101"/>
      <c r="I17" s="1" t="s">
        <v>81</v>
      </c>
    </row>
    <row r="18" spans="1:9" ht="27.75">
      <c r="B18" s="45" t="s">
        <v>41</v>
      </c>
      <c r="C18" s="45"/>
      <c r="D18" s="45"/>
      <c r="E18" s="46">
        <f>SUM(E16)/365</f>
        <v>1.4115890410958905</v>
      </c>
      <c r="F18" s="46">
        <f>SUM(F16)/365</f>
        <v>1.4058356164383561</v>
      </c>
      <c r="G18" s="102"/>
    </row>
    <row r="19" spans="1:9" ht="23.25">
      <c r="A19" s="52"/>
      <c r="B19" s="52"/>
      <c r="C19" s="52"/>
      <c r="D19" s="52"/>
      <c r="E19" s="52"/>
      <c r="F19" s="52"/>
      <c r="G19" s="52"/>
      <c r="H19" s="52"/>
    </row>
    <row r="20" spans="1:9" ht="27.75">
      <c r="A20" s="52"/>
      <c r="B20" s="53" t="s">
        <v>51</v>
      </c>
      <c r="C20" s="53"/>
      <c r="D20" s="53"/>
      <c r="E20" s="54">
        <v>552.72</v>
      </c>
      <c r="F20" s="56">
        <v>5</v>
      </c>
      <c r="G20" s="56"/>
      <c r="H20" s="103">
        <f>SUM(E20*F20/E21)</f>
        <v>27.636000000000003</v>
      </c>
    </row>
    <row r="21" spans="1:9" ht="23.25">
      <c r="A21" s="52"/>
      <c r="B21" s="52"/>
      <c r="C21" s="52"/>
      <c r="D21" s="52"/>
      <c r="E21" s="55">
        <v>100</v>
      </c>
      <c r="F21" s="52"/>
      <c r="G21" s="52"/>
    </row>
    <row r="22" spans="1:9" ht="27.75">
      <c r="A22" s="52" t="s">
        <v>116</v>
      </c>
      <c r="B22" s="52"/>
      <c r="C22" s="52"/>
      <c r="D22" s="52"/>
      <c r="E22" s="52"/>
      <c r="F22" s="52"/>
      <c r="G22" s="52"/>
      <c r="H22" s="59">
        <f>SUM(E20-H20)</f>
        <v>525.08400000000006</v>
      </c>
    </row>
    <row r="23" spans="1:9" ht="27.75">
      <c r="A23" s="52"/>
      <c r="E23" s="52"/>
      <c r="F23" s="52" t="s">
        <v>40</v>
      </c>
      <c r="G23" s="52"/>
      <c r="H23" s="59">
        <f>SUM(H22)/12</f>
        <v>43.757000000000005</v>
      </c>
    </row>
    <row r="24" spans="1:9" ht="23.25">
      <c r="A24" s="52"/>
      <c r="B24" s="61"/>
      <c r="C24" s="61"/>
      <c r="D24" s="61"/>
      <c r="E24" s="52"/>
      <c r="F24" s="52"/>
      <c r="G24" s="52"/>
      <c r="H24" s="52"/>
    </row>
    <row r="25" spans="1:9" ht="23.25">
      <c r="A25" s="52"/>
      <c r="B25" s="52"/>
      <c r="C25" s="52"/>
      <c r="D25" s="52"/>
      <c r="E25" s="52"/>
      <c r="F25" s="52"/>
      <c r="G25" s="52"/>
      <c r="H25" s="52"/>
    </row>
    <row r="26" spans="1:9" ht="23.25">
      <c r="A26" s="52"/>
      <c r="B26" s="52"/>
      <c r="C26" s="52"/>
      <c r="D26" s="52"/>
      <c r="E26" s="52"/>
      <c r="F26" s="52"/>
      <c r="G26" s="52"/>
      <c r="H26" s="52"/>
    </row>
    <row r="27" spans="1:9" ht="23.25">
      <c r="A27" s="52"/>
      <c r="B27" s="52"/>
      <c r="C27" s="52"/>
      <c r="D27" s="52"/>
      <c r="E27" s="52"/>
      <c r="F27" s="52"/>
      <c r="G27" s="52"/>
      <c r="H27" s="52"/>
    </row>
    <row r="28" spans="1:9" ht="23.25">
      <c r="A28" s="52"/>
      <c r="B28" s="52"/>
      <c r="C28" s="52"/>
      <c r="D28" s="52"/>
      <c r="E28" s="52"/>
      <c r="F28" s="52"/>
      <c r="G28" s="52"/>
      <c r="H28" s="52"/>
    </row>
    <row r="29" spans="1:9" ht="23.25">
      <c r="A29" s="52"/>
      <c r="B29" s="52"/>
      <c r="C29" s="52"/>
      <c r="D29" s="52"/>
      <c r="E29" s="52"/>
      <c r="F29" s="52"/>
      <c r="G29" s="52"/>
      <c r="H29" s="52"/>
    </row>
    <row r="30" spans="1:9" ht="23.25">
      <c r="A30" s="52"/>
      <c r="B30" s="52"/>
      <c r="C30" s="52"/>
      <c r="D30" s="52"/>
      <c r="E30" s="52"/>
      <c r="F30" s="52"/>
      <c r="G30" s="52"/>
      <c r="H30" s="52"/>
    </row>
    <row r="31" spans="1:9" ht="23.25">
      <c r="A31" s="52"/>
      <c r="B31" s="52"/>
      <c r="C31" s="52"/>
      <c r="D31" s="52"/>
      <c r="E31" s="52"/>
      <c r="F31" s="52"/>
      <c r="G31" s="52"/>
      <c r="H31" s="52"/>
    </row>
    <row r="32" spans="1:9" ht="23.25">
      <c r="A32" s="52"/>
      <c r="B32" s="52"/>
      <c r="C32" s="52"/>
      <c r="D32" s="52"/>
      <c r="E32" s="52"/>
      <c r="F32" s="52"/>
      <c r="G32" s="52"/>
      <c r="H32" s="52"/>
    </row>
    <row r="33" spans="1:8" ht="23.25">
      <c r="A33" s="52"/>
      <c r="B33" s="52"/>
      <c r="C33" s="52"/>
      <c r="D33" s="52"/>
      <c r="E33" s="52"/>
      <c r="F33" s="52"/>
      <c r="G33" s="52"/>
      <c r="H33" s="52"/>
    </row>
  </sheetData>
  <mergeCells count="1">
    <mergeCell ref="A1:H2"/>
  </mergeCells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3:D15"/>
  <sheetViews>
    <sheetView topLeftCell="D1" workbookViewId="0">
      <selection activeCell="F10" sqref="F10"/>
    </sheetView>
  </sheetViews>
  <sheetFormatPr defaultColWidth="9" defaultRowHeight="15"/>
  <cols>
    <col min="2" max="2" width="17.5703125" customWidth="1"/>
    <col min="3" max="4" width="22.85546875" customWidth="1"/>
  </cols>
  <sheetData>
    <row r="3" spans="2:4" ht="23.25">
      <c r="B3" s="7" t="s">
        <v>3</v>
      </c>
      <c r="C3" s="7" t="s">
        <v>203</v>
      </c>
      <c r="D3" s="7" t="s">
        <v>204</v>
      </c>
    </row>
    <row r="4" spans="2:4" ht="23.25">
      <c r="B4" s="113" t="s">
        <v>135</v>
      </c>
      <c r="C4" s="108">
        <v>90.83</v>
      </c>
      <c r="D4" s="216">
        <v>84.694999999999993</v>
      </c>
    </row>
    <row r="5" spans="2:4" ht="23.25">
      <c r="B5" s="96" t="s">
        <v>136</v>
      </c>
      <c r="C5" s="206">
        <v>56.57</v>
      </c>
      <c r="D5" s="206">
        <v>54.63</v>
      </c>
    </row>
    <row r="6" spans="2:4" ht="23.25">
      <c r="B6" s="96" t="s">
        <v>137</v>
      </c>
      <c r="C6" s="11">
        <v>49.12</v>
      </c>
      <c r="D6" s="216">
        <v>52.994999999999997</v>
      </c>
    </row>
    <row r="7" spans="2:4" ht="23.25">
      <c r="B7" s="96" t="s">
        <v>138</v>
      </c>
      <c r="C7" s="108">
        <v>57.97</v>
      </c>
      <c r="D7" s="208">
        <v>45.26</v>
      </c>
    </row>
    <row r="8" spans="2:4" ht="23.25">
      <c r="B8" s="96" t="s">
        <v>139</v>
      </c>
      <c r="C8" s="10">
        <v>49.36</v>
      </c>
      <c r="D8" s="10">
        <v>45.26</v>
      </c>
    </row>
    <row r="9" spans="2:4" ht="23.25">
      <c r="B9" s="96" t="s">
        <v>140</v>
      </c>
      <c r="C9" s="208">
        <v>49.47</v>
      </c>
      <c r="D9" s="208">
        <v>51.93</v>
      </c>
    </row>
    <row r="10" spans="2:4" ht="23.25">
      <c r="B10" s="113" t="s">
        <v>141</v>
      </c>
      <c r="C10" s="11">
        <v>48.61</v>
      </c>
      <c r="D10" s="211">
        <v>58.314999999999998</v>
      </c>
    </row>
    <row r="11" spans="2:4" ht="23.25">
      <c r="B11" s="113" t="s">
        <v>142</v>
      </c>
      <c r="C11" s="108">
        <v>57.73</v>
      </c>
      <c r="D11" s="211">
        <v>60.305</v>
      </c>
    </row>
    <row r="12" spans="2:4" ht="23.25">
      <c r="B12" s="113" t="s">
        <v>143</v>
      </c>
      <c r="C12" s="108">
        <v>56.51</v>
      </c>
      <c r="D12" s="213">
        <v>48.975000000000001</v>
      </c>
    </row>
    <row r="13" spans="2:4" ht="23.25">
      <c r="B13" s="113" t="s">
        <v>144</v>
      </c>
      <c r="C13" s="108">
        <v>56.57</v>
      </c>
      <c r="D13" s="108">
        <v>55.14</v>
      </c>
    </row>
    <row r="14" spans="2:4" ht="23.25">
      <c r="B14" s="113" t="s">
        <v>145</v>
      </c>
      <c r="C14" s="108">
        <v>54.23</v>
      </c>
      <c r="D14" s="211">
        <v>57.145000000000003</v>
      </c>
    </row>
    <row r="15" spans="2:4" ht="23.25">
      <c r="B15" s="113" t="s">
        <v>146</v>
      </c>
      <c r="C15" s="11">
        <v>34.42</v>
      </c>
      <c r="D15" s="11">
        <v>26.15</v>
      </c>
    </row>
  </sheetData>
  <pageMargins left="0.7" right="0.7" top="0.75" bottom="0.75" header="0.3" footer="0.3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3"/>
  <sheetViews>
    <sheetView view="pageBreakPreview" zoomScale="90" zoomScaleNormal="100" workbookViewId="0">
      <selection activeCell="N15" sqref="N15"/>
    </sheetView>
  </sheetViews>
  <sheetFormatPr defaultColWidth="9" defaultRowHeight="15"/>
  <cols>
    <col min="1" max="1" width="5.42578125" style="1" customWidth="1"/>
    <col min="2" max="2" width="10.7109375" style="1" customWidth="1"/>
    <col min="3" max="3" width="10.28515625" style="1" customWidth="1"/>
    <col min="4" max="4" width="9.28515625" style="1" customWidth="1"/>
    <col min="5" max="5" width="9.85546875" style="1" customWidth="1"/>
    <col min="6" max="6" width="9.140625" style="1" customWidth="1"/>
    <col min="7" max="7" width="10.140625" style="1" customWidth="1"/>
    <col min="8" max="8" width="9.85546875" style="1" customWidth="1"/>
    <col min="9" max="9" width="9.42578125" style="1" customWidth="1"/>
    <col min="10" max="10" width="9.7109375" style="1" customWidth="1"/>
    <col min="11" max="16384" width="9" style="1"/>
  </cols>
  <sheetData>
    <row r="1" spans="1:13">
      <c r="A1" s="217" t="s">
        <v>174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3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3" ht="27.75">
      <c r="A3" s="3" t="s">
        <v>2</v>
      </c>
      <c r="B3" s="3" t="s">
        <v>3</v>
      </c>
      <c r="C3" s="3">
        <v>2558</v>
      </c>
      <c r="D3" s="3">
        <v>2559</v>
      </c>
      <c r="E3" s="3">
        <v>2560</v>
      </c>
      <c r="F3" s="4">
        <v>2561</v>
      </c>
      <c r="G3" s="5">
        <v>2562</v>
      </c>
      <c r="H3" s="6">
        <v>2563</v>
      </c>
      <c r="I3" s="62">
        <v>2564</v>
      </c>
      <c r="J3" s="63">
        <v>2565</v>
      </c>
      <c r="K3" s="64">
        <v>2566</v>
      </c>
      <c r="L3" s="220" t="s">
        <v>175</v>
      </c>
      <c r="M3" s="221"/>
    </row>
    <row r="4" spans="1:13" ht="27.75">
      <c r="A4" s="7">
        <v>1</v>
      </c>
      <c r="B4" s="8" t="s">
        <v>135</v>
      </c>
      <c r="C4" s="9">
        <v>40.42</v>
      </c>
      <c r="D4" s="10">
        <v>38.79</v>
      </c>
      <c r="E4" s="11">
        <v>46.21</v>
      </c>
      <c r="F4" s="11">
        <v>42.75</v>
      </c>
      <c r="G4" s="12">
        <v>49.42</v>
      </c>
      <c r="H4" s="13">
        <v>51.39</v>
      </c>
      <c r="I4" s="65">
        <v>47.12</v>
      </c>
      <c r="J4" s="66">
        <v>51.39</v>
      </c>
      <c r="K4" s="67">
        <v>90.83</v>
      </c>
      <c r="L4" s="68" t="s">
        <v>176</v>
      </c>
      <c r="M4" s="68"/>
    </row>
    <row r="5" spans="1:13" ht="27.75">
      <c r="A5" s="7">
        <v>2</v>
      </c>
      <c r="B5" s="8" t="s">
        <v>136</v>
      </c>
      <c r="C5" s="9">
        <v>28.04</v>
      </c>
      <c r="D5" s="10">
        <v>35.130000000000003</v>
      </c>
      <c r="E5" s="14">
        <v>39.590000000000003</v>
      </c>
      <c r="F5" s="14">
        <v>38.450000000000003</v>
      </c>
      <c r="G5" s="15">
        <v>40.9</v>
      </c>
      <c r="H5" s="16">
        <v>31.4</v>
      </c>
      <c r="I5" s="69">
        <v>50.75</v>
      </c>
      <c r="J5" s="70">
        <v>31.4</v>
      </c>
      <c r="K5" s="71">
        <v>56.57</v>
      </c>
      <c r="L5" s="68" t="s">
        <v>177</v>
      </c>
      <c r="M5" s="68"/>
    </row>
    <row r="6" spans="1:13" ht="27.75">
      <c r="A6" s="7">
        <v>3</v>
      </c>
      <c r="B6" s="8" t="s">
        <v>137</v>
      </c>
      <c r="C6" s="9">
        <v>36.21</v>
      </c>
      <c r="D6" s="11">
        <v>33.4</v>
      </c>
      <c r="E6" s="11">
        <v>39.909999999999997</v>
      </c>
      <c r="F6" s="11">
        <v>33.79</v>
      </c>
      <c r="G6" s="12">
        <v>35.1</v>
      </c>
      <c r="H6" s="17">
        <v>38.79</v>
      </c>
      <c r="I6" s="72">
        <v>41.96</v>
      </c>
      <c r="J6" s="73">
        <v>38.79</v>
      </c>
      <c r="K6" s="74">
        <v>49.12</v>
      </c>
      <c r="L6" s="68" t="s">
        <v>178</v>
      </c>
    </row>
    <row r="7" spans="1:13" ht="27.75">
      <c r="A7" s="18">
        <v>4</v>
      </c>
      <c r="B7" s="8" t="s">
        <v>138</v>
      </c>
      <c r="C7" s="9">
        <v>32.89</v>
      </c>
      <c r="D7" s="10">
        <v>40.76</v>
      </c>
      <c r="E7" s="10">
        <v>40.729999999999997</v>
      </c>
      <c r="F7" s="10">
        <v>40.42</v>
      </c>
      <c r="G7" s="19">
        <v>39.35</v>
      </c>
      <c r="H7" s="20">
        <v>43.82</v>
      </c>
      <c r="I7" s="69">
        <v>50.9</v>
      </c>
      <c r="J7" s="75">
        <v>62.97</v>
      </c>
      <c r="K7" s="76">
        <v>57.97</v>
      </c>
      <c r="L7" s="68" t="s">
        <v>179</v>
      </c>
    </row>
    <row r="8" spans="1:13" ht="27.75">
      <c r="A8" s="7">
        <v>5</v>
      </c>
      <c r="B8" s="8" t="s">
        <v>139</v>
      </c>
      <c r="C8" s="14">
        <v>33.1</v>
      </c>
      <c r="D8" s="10">
        <v>32.07</v>
      </c>
      <c r="E8" s="10">
        <v>33.979999999999997</v>
      </c>
      <c r="F8" s="10">
        <v>28.32</v>
      </c>
      <c r="G8" s="19">
        <v>41.72</v>
      </c>
      <c r="H8" s="20">
        <v>32.82</v>
      </c>
      <c r="I8" s="77">
        <v>39.99</v>
      </c>
      <c r="J8" s="78">
        <v>49.49</v>
      </c>
      <c r="K8" s="79"/>
    </row>
    <row r="9" spans="1:13" ht="27.75">
      <c r="A9" s="18">
        <v>6</v>
      </c>
      <c r="B9" s="8" t="s">
        <v>140</v>
      </c>
      <c r="C9" s="9">
        <v>33.93</v>
      </c>
      <c r="D9" s="10">
        <v>37.11</v>
      </c>
      <c r="E9" s="10">
        <v>36.770000000000003</v>
      </c>
      <c r="F9" s="11">
        <v>43.1</v>
      </c>
      <c r="G9" s="12">
        <v>33.369999999999997</v>
      </c>
      <c r="H9" s="17">
        <v>42.14</v>
      </c>
      <c r="I9" s="69">
        <v>60.84</v>
      </c>
      <c r="J9" s="75">
        <v>62.33</v>
      </c>
      <c r="K9" s="79"/>
    </row>
    <row r="10" spans="1:13" ht="27.75">
      <c r="A10" s="21">
        <v>7</v>
      </c>
      <c r="B10" s="22" t="s">
        <v>141</v>
      </c>
      <c r="C10" s="23">
        <v>39.03</v>
      </c>
      <c r="D10" s="24">
        <v>33.97</v>
      </c>
      <c r="E10" s="24">
        <v>43.36</v>
      </c>
      <c r="F10" s="24">
        <v>38.65</v>
      </c>
      <c r="G10" s="25">
        <v>44.31</v>
      </c>
      <c r="H10" s="26">
        <v>50.38</v>
      </c>
      <c r="I10" s="80">
        <v>56.24</v>
      </c>
      <c r="J10" s="81">
        <v>59.66</v>
      </c>
      <c r="K10" s="82"/>
    </row>
    <row r="11" spans="1:13" ht="27.75">
      <c r="A11" s="27">
        <v>8</v>
      </c>
      <c r="B11" s="28" t="s">
        <v>142</v>
      </c>
      <c r="C11" s="29">
        <v>40.44</v>
      </c>
      <c r="D11" s="30">
        <v>40.31</v>
      </c>
      <c r="E11" s="31">
        <v>51.89</v>
      </c>
      <c r="F11" s="31">
        <v>57.29</v>
      </c>
      <c r="G11" s="32">
        <v>55.12</v>
      </c>
      <c r="H11" s="33">
        <v>52.65</v>
      </c>
      <c r="I11" s="83">
        <v>70.3</v>
      </c>
      <c r="J11" s="84">
        <v>74.72</v>
      </c>
      <c r="K11" s="85"/>
    </row>
    <row r="12" spans="1:13" ht="27.75">
      <c r="A12" s="34">
        <v>9</v>
      </c>
      <c r="B12" s="35" t="s">
        <v>143</v>
      </c>
      <c r="C12" s="36">
        <v>40.229999999999997</v>
      </c>
      <c r="D12" s="37">
        <v>44.6</v>
      </c>
      <c r="E12" s="37">
        <v>45.42</v>
      </c>
      <c r="F12" s="37">
        <v>48.21</v>
      </c>
      <c r="G12" s="38">
        <v>40.729999999999997</v>
      </c>
      <c r="H12" s="13">
        <v>50.71</v>
      </c>
      <c r="I12" s="86">
        <v>64.59</v>
      </c>
      <c r="J12" s="87">
        <v>74.239999999999995</v>
      </c>
      <c r="K12" s="88"/>
    </row>
    <row r="13" spans="1:13" ht="27.75">
      <c r="A13" s="21">
        <v>10</v>
      </c>
      <c r="B13" s="22" t="s">
        <v>144</v>
      </c>
      <c r="C13" s="39">
        <v>42.67</v>
      </c>
      <c r="D13" s="24">
        <v>46.05</v>
      </c>
      <c r="E13" s="24">
        <v>45.59</v>
      </c>
      <c r="F13" s="24">
        <v>46.06</v>
      </c>
      <c r="G13" s="25">
        <v>37.99</v>
      </c>
      <c r="H13" s="26">
        <v>50.28</v>
      </c>
      <c r="I13" s="80">
        <v>58.33</v>
      </c>
      <c r="J13" s="81">
        <v>53.29</v>
      </c>
      <c r="K13" s="82"/>
    </row>
    <row r="14" spans="1:13" ht="27.75">
      <c r="A14" s="40">
        <v>11</v>
      </c>
      <c r="B14" s="28" t="s">
        <v>145</v>
      </c>
      <c r="C14" s="41">
        <v>51.17</v>
      </c>
      <c r="D14" s="42">
        <v>48.79</v>
      </c>
      <c r="E14" s="30">
        <v>48.06</v>
      </c>
      <c r="F14" s="31">
        <v>53.17</v>
      </c>
      <c r="G14" s="43">
        <v>46.78</v>
      </c>
      <c r="H14" s="33">
        <v>54.67</v>
      </c>
      <c r="I14" s="89">
        <v>57.09</v>
      </c>
      <c r="J14" s="67">
        <v>76.58</v>
      </c>
      <c r="K14" s="85"/>
    </row>
    <row r="15" spans="1:13" ht="27.75">
      <c r="A15" s="44">
        <v>12</v>
      </c>
      <c r="B15" s="35" t="s">
        <v>146</v>
      </c>
      <c r="C15" s="36">
        <v>42.94</v>
      </c>
      <c r="D15" s="37">
        <v>47.79</v>
      </c>
      <c r="E15" s="37">
        <v>43.72</v>
      </c>
      <c r="F15" s="37">
        <v>42.92</v>
      </c>
      <c r="G15" s="38">
        <v>46.25</v>
      </c>
      <c r="H15" s="13">
        <v>53.67</v>
      </c>
      <c r="I15" s="86">
        <v>55.85</v>
      </c>
      <c r="J15" s="90">
        <v>37.43</v>
      </c>
      <c r="K15" s="88"/>
    </row>
    <row r="16" spans="1:13" ht="27.75">
      <c r="B16" s="45" t="s">
        <v>39</v>
      </c>
      <c r="C16" s="46">
        <f t="shared" ref="C16:K16" si="0">SUM(C4:C15)</f>
        <v>461.07000000000005</v>
      </c>
      <c r="D16" s="46">
        <f t="shared" si="0"/>
        <v>478.77000000000004</v>
      </c>
      <c r="E16" s="47">
        <f t="shared" si="0"/>
        <v>515.23</v>
      </c>
      <c r="F16" s="46">
        <f t="shared" si="0"/>
        <v>513.13</v>
      </c>
      <c r="G16" s="48">
        <f t="shared" si="0"/>
        <v>511.03999999999996</v>
      </c>
      <c r="H16" s="49">
        <f t="shared" si="0"/>
        <v>552.71999999999991</v>
      </c>
      <c r="I16" s="91">
        <f t="shared" si="0"/>
        <v>653.96000000000015</v>
      </c>
      <c r="J16" s="92">
        <f t="shared" si="0"/>
        <v>672.29</v>
      </c>
      <c r="K16" s="93">
        <f t="shared" si="0"/>
        <v>254.49</v>
      </c>
    </row>
    <row r="17" spans="1:11" ht="27.75">
      <c r="B17" s="45" t="s">
        <v>40</v>
      </c>
      <c r="C17" s="46">
        <f>SUM(C16)/12</f>
        <v>38.422500000000007</v>
      </c>
      <c r="D17" s="46">
        <f>SUM(D16)/12</f>
        <v>39.897500000000001</v>
      </c>
      <c r="E17" s="46">
        <f t="shared" ref="E17:J17" si="1">SUM(E16)/12</f>
        <v>42.935833333333335</v>
      </c>
      <c r="F17" s="46">
        <f t="shared" si="1"/>
        <v>42.760833333333331</v>
      </c>
      <c r="G17" s="48">
        <f t="shared" si="1"/>
        <v>42.586666666666666</v>
      </c>
      <c r="H17" s="50">
        <f t="shared" si="1"/>
        <v>46.059999999999995</v>
      </c>
      <c r="I17" s="91">
        <f t="shared" si="1"/>
        <v>54.496666666666677</v>
      </c>
      <c r="J17" s="92">
        <f t="shared" si="1"/>
        <v>56.024166666666666</v>
      </c>
      <c r="K17" s="93">
        <f>SUM(K16)/4</f>
        <v>63.622500000000002</v>
      </c>
    </row>
    <row r="18" spans="1:11" ht="27.75">
      <c r="B18" s="45" t="s">
        <v>41</v>
      </c>
      <c r="C18" s="46">
        <f>SUM(C16)/365</f>
        <v>1.2632054794520549</v>
      </c>
      <c r="D18" s="46">
        <f t="shared" ref="D18:J18" si="2">SUM(D16)/365</f>
        <v>1.3116986301369864</v>
      </c>
      <c r="E18" s="46">
        <f t="shared" si="2"/>
        <v>1.4115890410958905</v>
      </c>
      <c r="F18" s="46">
        <f t="shared" si="2"/>
        <v>1.4058356164383561</v>
      </c>
      <c r="G18" s="48">
        <f t="shared" si="2"/>
        <v>1.4001095890410957</v>
      </c>
      <c r="H18" s="51">
        <f t="shared" si="2"/>
        <v>1.5143013698630134</v>
      </c>
      <c r="I18" s="94">
        <f t="shared" si="2"/>
        <v>1.7916712328767128</v>
      </c>
      <c r="J18" s="95">
        <f t="shared" si="2"/>
        <v>1.841890410958904</v>
      </c>
      <c r="K18" s="93">
        <f>SUM(K16)/122</f>
        <v>2.0859836065573769</v>
      </c>
    </row>
    <row r="19" spans="1:11" ht="23.25">
      <c r="A19" s="52"/>
      <c r="B19" s="52"/>
      <c r="C19" s="52"/>
      <c r="D19" s="52"/>
      <c r="E19" s="52"/>
      <c r="F19" s="52" t="s">
        <v>180</v>
      </c>
    </row>
    <row r="20" spans="1:11" ht="27.75">
      <c r="A20" s="222" t="s">
        <v>175</v>
      </c>
      <c r="B20" s="223"/>
      <c r="C20" s="54">
        <v>76.58</v>
      </c>
      <c r="D20" s="55"/>
      <c r="E20" s="56">
        <v>10</v>
      </c>
      <c r="F20" s="57">
        <f>SUM(C20*E20/C21)</f>
        <v>7.6579999999999995</v>
      </c>
      <c r="G20" s="58" t="s">
        <v>181</v>
      </c>
    </row>
    <row r="21" spans="1:11" ht="23.25">
      <c r="A21" s="52"/>
      <c r="B21" s="52"/>
      <c r="C21" s="55">
        <v>100</v>
      </c>
      <c r="D21" s="55"/>
      <c r="E21" s="52"/>
    </row>
    <row r="22" spans="1:11" ht="27.75">
      <c r="A22" s="224" t="s">
        <v>182</v>
      </c>
      <c r="B22" s="224"/>
      <c r="C22" s="224"/>
      <c r="D22" s="224"/>
      <c r="E22" s="224"/>
      <c r="F22" s="59" t="s">
        <v>183</v>
      </c>
    </row>
    <row r="23" spans="1:11" ht="27.75">
      <c r="A23" s="52"/>
      <c r="C23" s="52"/>
      <c r="D23" s="52"/>
      <c r="E23" s="52" t="s">
        <v>40</v>
      </c>
      <c r="F23" s="60">
        <f>SUM(J14-F20)</f>
        <v>68.921999999999997</v>
      </c>
    </row>
    <row r="24" spans="1:11" ht="23.25">
      <c r="A24" s="52"/>
      <c r="B24" s="61"/>
      <c r="C24" s="52"/>
      <c r="D24" s="52"/>
      <c r="E24" s="52"/>
      <c r="F24" s="52"/>
    </row>
    <row r="25" spans="1:11" ht="27.75">
      <c r="A25" s="52"/>
      <c r="B25" s="52"/>
      <c r="C25" s="52"/>
      <c r="D25" s="52"/>
      <c r="E25" s="52"/>
      <c r="F25" s="56"/>
    </row>
    <row r="26" spans="1:11" ht="23.25">
      <c r="A26" s="52"/>
      <c r="B26" s="52"/>
      <c r="C26" s="52"/>
      <c r="D26" s="52"/>
      <c r="E26" s="52"/>
      <c r="F26" s="52"/>
    </row>
    <row r="27" spans="1:11" ht="23.25">
      <c r="A27" s="52"/>
      <c r="B27" s="52"/>
      <c r="C27" s="52"/>
      <c r="D27" s="52"/>
      <c r="E27" s="52"/>
      <c r="F27" s="52"/>
    </row>
    <row r="28" spans="1:11" ht="23.25">
      <c r="A28" s="52"/>
      <c r="B28" s="52"/>
      <c r="C28" s="52"/>
      <c r="D28" s="52"/>
      <c r="E28" s="52"/>
      <c r="F28" s="52"/>
    </row>
    <row r="29" spans="1:11" ht="23.25">
      <c r="A29" s="52"/>
      <c r="B29" s="52"/>
      <c r="C29" s="52"/>
      <c r="D29" s="52"/>
      <c r="E29" s="52"/>
      <c r="F29" s="52"/>
    </row>
    <row r="30" spans="1:11" ht="23.25">
      <c r="A30" s="52"/>
      <c r="B30" s="52"/>
      <c r="C30" s="52"/>
      <c r="D30" s="52"/>
      <c r="E30" s="52"/>
      <c r="F30" s="52"/>
    </row>
    <row r="31" spans="1:11" ht="23.25">
      <c r="A31" s="52"/>
      <c r="B31" s="52"/>
      <c r="C31" s="52"/>
      <c r="D31" s="52"/>
      <c r="E31" s="52"/>
      <c r="F31" s="52"/>
    </row>
    <row r="32" spans="1:11" ht="23.25">
      <c r="A32" s="52"/>
      <c r="B32" s="52"/>
      <c r="C32" s="52"/>
      <c r="D32" s="52"/>
      <c r="E32" s="52"/>
      <c r="F32" s="52"/>
    </row>
    <row r="33" spans="1:6" ht="23.25">
      <c r="A33" s="52"/>
      <c r="B33" s="52"/>
      <c r="C33" s="52"/>
      <c r="D33" s="52"/>
      <c r="E33" s="52"/>
      <c r="F33" s="52"/>
    </row>
  </sheetData>
  <mergeCells count="4">
    <mergeCell ref="L3:M3"/>
    <mergeCell ref="A20:B20"/>
    <mergeCell ref="A22:E22"/>
    <mergeCell ref="A1:K2"/>
  </mergeCells>
  <pageMargins left="0.55486111111111103" right="0.35763888888888901" top="0.60624999999999996" bottom="0.60624999999999996" header="0.5" footer="0.5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19</vt:i4>
      </vt:variant>
    </vt:vector>
  </HeadingPairs>
  <TitlesOfParts>
    <vt:vector size="19" baseType="lpstr">
      <vt:lpstr>รวม</vt:lpstr>
      <vt:lpstr>2557</vt:lpstr>
      <vt:lpstr>2558</vt:lpstr>
      <vt:lpstr>2559</vt:lpstr>
      <vt:lpstr>เทียบ2558-2559</vt:lpstr>
      <vt:lpstr>2560</vt:lpstr>
      <vt:lpstr>เทียบกับเป้าหมาย</vt:lpstr>
      <vt:lpstr>Sheet1</vt:lpstr>
      <vt:lpstr>2561</vt:lpstr>
      <vt:lpstr>2562</vt:lpstr>
      <vt:lpstr>2563</vt:lpstr>
      <vt:lpstr>2564</vt:lpstr>
      <vt:lpstr>เปรียบเทียบ2564-2563</vt:lpstr>
      <vt:lpstr>2565</vt:lpstr>
      <vt:lpstr>2566</vt:lpstr>
      <vt:lpstr>2567</vt:lpstr>
      <vt:lpstr>Sheet2</vt:lpstr>
      <vt:lpstr>เปรียบเทียบ66-67</vt:lpstr>
      <vt:lpstr>แผ่นงาน18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เย็น หมูเต๊ะ</dc:creator>
  <cp:lastModifiedBy>Piam Reacher</cp:lastModifiedBy>
  <cp:lastPrinted>2017-09-06T05:18:00Z</cp:lastPrinted>
  <dcterms:created xsi:type="dcterms:W3CDTF">2017-02-20T08:37:00Z</dcterms:created>
  <dcterms:modified xsi:type="dcterms:W3CDTF">2024-11-21T04:31:06Z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C87D4C232FBC45B8B4A0EF8B97884567</vt:lpwstr>
  </property>
  <property fmtid="{D5CDD505-2E9C-101B-9397-08002B2CF9AE}" pid="3" name="KSOProductBuildVer">
    <vt:lpwstr>1054-11.2.0.11440</vt:lpwstr>
  </property>
</Properties>
</file>