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9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2.xml" ContentType="application/vnd.openxmlformats-officedocument.drawingml.chartshapes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15.xml" ContentType="application/vnd.openxmlformats-officedocument.drawingml.chartshapes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8.xml" ContentType="application/vnd.openxmlformats-officedocument.drawingml.chartshapes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21.xml" ContentType="application/vnd.openxmlformats-officedocument.drawingml.chartshapes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2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24.xml" ContentType="application/vnd.openxmlformats-officedocument.drawingml.chartshapes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5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6.xml" ContentType="application/vnd.openxmlformats-officedocument.drawingml.chartshapes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27.xml" ContentType="application/vnd.openxmlformats-officedocument.drawingml.chartshapes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8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29.xml" ContentType="application/vnd.openxmlformats-officedocument.drawingml.chartshapes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30.xml" ContentType="application/vnd.openxmlformats-officedocument.drawingml.chartshapes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31.xml" ContentType="application/vnd.openxmlformats-officedocument.drawing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32.xml" ContentType="application/vnd.openxmlformats-officedocument.drawingml.chartshapes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33.xml" ContentType="application/vnd.openxmlformats-officedocument.drawingml.chartshapes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34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drawings/drawing35.xml" ContentType="application/vnd.openxmlformats-officedocument.drawingml.chartshapes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drawings/drawing36.xml" ContentType="application/vnd.openxmlformats-officedocument.drawingml.chartshapes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drawings/drawing37.xml" ContentType="application/vnd.openxmlformats-officedocument.drawing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drawings/drawing38.xml" ContentType="application/vnd.openxmlformats-officedocument.drawingml.chartshapes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drawings/drawing39.xml" ContentType="application/vnd.openxmlformats-officedocument.drawingml.chartshapes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40.xml" ContentType="application/vnd.openxmlformats-officedocument.drawing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drawings/drawing41.xml" ContentType="application/vnd.openxmlformats-officedocument.drawingml.chartshapes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drawings/drawing42.xml" ContentType="application/vnd.openxmlformats-officedocument.drawingml.chartshapes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drawings/drawing43.xml" ContentType="application/vnd.openxmlformats-officedocument.drawing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drawings/drawing44.xml" ContentType="application/vnd.openxmlformats-officedocument.drawingml.chartshapes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drawings/drawing47.xml" ContentType="application/vnd.openxmlformats-officedocument.drawingml.chartshapes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drawings/drawing50.xml" ContentType="application/vnd.openxmlformats-officedocument.drawingml.chartshapes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drawings/drawing53.xml" ContentType="application/vnd.openxmlformats-officedocument.drawingml.chartshapes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drawings/drawing56.xml" ContentType="application/vnd.openxmlformats-officedocument.drawingml.chartshapes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drawings/drawing59.xml" ContentType="application/vnd.openxmlformats-officedocument.drawingml.chartshapes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drawings/drawing6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งานกลุ่ม GFMIS\+รายงานผู้ว่า ปีงปม.67\10 ข้อมูลรายงานผู้ว่า กค 67\"/>
    </mc:Choice>
  </mc:AlternateContent>
  <xr:revisionPtr revIDLastSave="0" documentId="13_ncr:1_{E8F1FDE9-BCC5-4B75-B738-2B63CE2B603D}" xr6:coauthVersionLast="47" xr6:coauthVersionMax="47" xr10:uidLastSave="{00000000-0000-0000-0000-000000000000}"/>
  <bookViews>
    <workbookView xWindow="23880" yWindow="-120" windowWidth="20730" windowHeight="11160" firstSheet="23" activeTab="26" xr2:uid="{00000000-000D-0000-FFFF-FFFF00000000}"/>
  </bookViews>
  <sheets>
    <sheet name="กราฟ 25 7 67 (2)" sheetId="48" r:id="rId1"/>
    <sheet name="กราฟ 24 10 66" sheetId="3" r:id="rId2"/>
    <sheet name="เป้าหมายปี 29.09.66" sheetId="2" state="hidden" r:id="rId3"/>
    <sheet name="เป้าหมายปี 24.10.66" sheetId="4" r:id="rId4"/>
    <sheet name="เป้าหมายปี 31.10.66" sheetId="5" r:id="rId5"/>
    <sheet name="เป้าหมายปี 20.11.66" sheetId="8" r:id="rId6"/>
    <sheet name="เป้าหมายปี 30.11.66" sheetId="9" r:id="rId7"/>
    <sheet name="เป้าหมายปี 7 12 66" sheetId="12" r:id="rId8"/>
    <sheet name="เป้าหมายปี 13 12 66" sheetId="14" r:id="rId9"/>
    <sheet name="เป้าหมายปี 19 12 66" sheetId="15" r:id="rId10"/>
    <sheet name="เป้าหมายปี 31 12 66" sheetId="17" r:id="rId11"/>
    <sheet name="เป้าหมายปี 18 01 67" sheetId="19" r:id="rId12"/>
    <sheet name="เป้าหมายปี 19 02 67" sheetId="21" r:id="rId13"/>
    <sheet name="เป้าหมายปี 29 02 67 " sheetId="24" r:id="rId14"/>
    <sheet name="เป้าหมายปี 11 03 67" sheetId="25" r:id="rId15"/>
    <sheet name="เป้าหมายปี 21 03 67" sheetId="26" r:id="rId16"/>
    <sheet name="เป้าหมายปี 31 03 67" sheetId="27" r:id="rId17"/>
    <sheet name="เป้าหมายปี 21 04 67" sheetId="32" r:id="rId18"/>
    <sheet name="เป้าหมายปี 30 04 67" sheetId="29" r:id="rId19"/>
    <sheet name="เป้าหมายปี 23 05 67" sheetId="35" r:id="rId20"/>
    <sheet name="เป้าหมายปี 31 05 67" sheetId="37" r:id="rId21"/>
    <sheet name="เป้าหมายปี 10 6 67" sheetId="39" r:id="rId22"/>
    <sheet name="เป้าหมายปี 25 6 67" sheetId="41" r:id="rId23"/>
    <sheet name="เป้าหมายปี 30 6 67" sheetId="43" r:id="rId24"/>
    <sheet name="เป้าหมายปี 25 7 67" sheetId="45" r:id="rId25"/>
    <sheet name="เป้าหมายปี 31 7 67" sheetId="47" r:id="rId26"/>
    <sheet name="กราฟ 31 07 67" sheetId="49" r:id="rId27"/>
    <sheet name="กราฟ 25 7 67" sheetId="46" r:id="rId28"/>
    <sheet name="กราฟ 30 6 67" sheetId="44" r:id="rId29"/>
    <sheet name="กราฟ 25 6 67" sheetId="42" r:id="rId30"/>
    <sheet name="กราฟ 10 6 67" sheetId="40" r:id="rId31"/>
    <sheet name="กราฟ 31 05 67" sheetId="38" r:id="rId32"/>
    <sheet name="กราฟ 23 05 67" sheetId="36" r:id="rId33"/>
    <sheet name="กราฟ 30 4 67" sheetId="34" r:id="rId34"/>
    <sheet name="กราฟ 21 04 67" sheetId="31" r:id="rId35"/>
    <sheet name="กราฟ 31 03 67" sheetId="28" r:id="rId36"/>
    <sheet name="กราฟ 29 02 67" sheetId="23" r:id="rId37"/>
    <sheet name="กราฟ 19 02 67" sheetId="22" r:id="rId38"/>
    <sheet name="กราฟ 18 01 67" sheetId="20" r:id="rId39"/>
    <sheet name="กราฟ 31 12 66 " sheetId="18" r:id="rId40"/>
    <sheet name="กราฟ 19 12 66 " sheetId="16" r:id="rId41"/>
    <sheet name="กราฟ 7 12 66" sheetId="13" r:id="rId42"/>
    <sheet name="กราฟ 31 10 66" sheetId="7" r:id="rId43"/>
    <sheet name="กราฟ 30 11 66 " sheetId="11" r:id="rId44"/>
    <sheet name="Sheet1" sheetId="10" r:id="rId45"/>
  </sheets>
  <definedNames>
    <definedName name="_xlnm.Print_Area" localSheetId="14">'เป้าหมายปี 11 03 67'!$A$7:$O$25</definedName>
    <definedName name="_xlnm.Print_Area" localSheetId="8">'เป้าหมายปี 13 12 66'!$A$1:$O$43</definedName>
    <definedName name="_xlnm.Print_Area" localSheetId="11">'เป้าหมายปี 18 01 67'!$A$1:$O$43</definedName>
    <definedName name="_xlnm.Print_Area" localSheetId="12">'เป้าหมายปี 19 02 67'!$A$1:$O$45</definedName>
    <definedName name="_xlnm.Print_Area" localSheetId="9">'เป้าหมายปี 19 12 66'!$A$1:$O$43</definedName>
    <definedName name="_xlnm.Print_Area" localSheetId="5">'เป้าหมายปี 20.11.66'!$A$1:$O$43</definedName>
    <definedName name="_xlnm.Print_Area" localSheetId="15">'เป้าหมายปี 21 03 67'!$A$7:$O$25</definedName>
    <definedName name="_xlnm.Print_Area" localSheetId="17">'เป้าหมายปี 21 04 67'!$A$7:$O$25</definedName>
    <definedName name="_xlnm.Print_Area" localSheetId="19">'เป้าหมายปี 23 05 67'!$A$7:$O$25</definedName>
    <definedName name="_xlnm.Print_Area" localSheetId="3">'เป้าหมายปี 24.10.66'!$A$1:$O$43</definedName>
    <definedName name="_xlnm.Print_Area" localSheetId="22">'เป้าหมายปี 25 6 67'!$A$1:$O$25</definedName>
    <definedName name="_xlnm.Print_Area" localSheetId="24">'เป้าหมายปี 25 7 67'!$A$1:$O$25</definedName>
    <definedName name="_xlnm.Print_Area" localSheetId="13">'เป้าหมายปี 29 02 67 '!$A$7:$O$25</definedName>
    <definedName name="_xlnm.Print_Area" localSheetId="2">'เป้าหมายปี 29.09.66'!$A$1:$O$43</definedName>
    <definedName name="_xlnm.Print_Area" localSheetId="18">'เป้าหมายปี 30 04 67'!$A$7:$O$25</definedName>
    <definedName name="_xlnm.Print_Area" localSheetId="23">'เป้าหมายปี 30 6 67'!$A$1:$O$25</definedName>
    <definedName name="_xlnm.Print_Area" localSheetId="6">'เป้าหมายปี 30.11.66'!$A$1:$O$43</definedName>
    <definedName name="_xlnm.Print_Area" localSheetId="16">'เป้าหมายปี 31 03 67'!$A$7:$O$25</definedName>
    <definedName name="_xlnm.Print_Area" localSheetId="10">'เป้าหมายปี 31 12 66'!$A$1:$O$43</definedName>
    <definedName name="_xlnm.Print_Area" localSheetId="25">'เป้าหมายปี 31 7 67'!$A$1:$O$25</definedName>
    <definedName name="_xlnm.Print_Area" localSheetId="4">'เป้าหมายปี 31.10.66'!$A$1:$O$43</definedName>
    <definedName name="_xlnm.Print_Area" localSheetId="7">'เป้าหมายปี 7 12 66'!$A$1:$O$43</definedName>
    <definedName name="_xlnm.Print_Titles" localSheetId="21">'เป้าหมายปี 10 6 67'!$13:$14</definedName>
    <definedName name="_xlnm.Print_Titles" localSheetId="14">'เป้าหมายปี 11 03 67'!$13:$14</definedName>
    <definedName name="_xlnm.Print_Titles" localSheetId="8">'เป้าหมายปี 13 12 66'!$13:$14</definedName>
    <definedName name="_xlnm.Print_Titles" localSheetId="11">'เป้าหมายปี 18 01 67'!$13:$14</definedName>
    <definedName name="_xlnm.Print_Titles" localSheetId="12">'เป้าหมายปี 19 02 67'!$13:$14</definedName>
    <definedName name="_xlnm.Print_Titles" localSheetId="9">'เป้าหมายปี 19 12 66'!$13:$14</definedName>
    <definedName name="_xlnm.Print_Titles" localSheetId="5">'เป้าหมายปี 20.11.66'!$13:$14</definedName>
    <definedName name="_xlnm.Print_Titles" localSheetId="15">'เป้าหมายปี 21 03 67'!$13:$14</definedName>
    <definedName name="_xlnm.Print_Titles" localSheetId="17">'เป้าหมายปี 21 04 67'!$13:$14</definedName>
    <definedName name="_xlnm.Print_Titles" localSheetId="19">'เป้าหมายปี 23 05 67'!$13:$14</definedName>
    <definedName name="_xlnm.Print_Titles" localSheetId="3">'เป้าหมายปี 24.10.66'!$13:$14</definedName>
    <definedName name="_xlnm.Print_Titles" localSheetId="22">'เป้าหมายปี 25 6 67'!$13:$14</definedName>
    <definedName name="_xlnm.Print_Titles" localSheetId="24">'เป้าหมายปี 25 7 67'!$13:$14</definedName>
    <definedName name="_xlnm.Print_Titles" localSheetId="13">'เป้าหมายปี 29 02 67 '!$13:$14</definedName>
    <definedName name="_xlnm.Print_Titles" localSheetId="2">'เป้าหมายปี 29.09.66'!$13:$14</definedName>
    <definedName name="_xlnm.Print_Titles" localSheetId="18">'เป้าหมายปี 30 04 67'!$13:$14</definedName>
    <definedName name="_xlnm.Print_Titles" localSheetId="23">'เป้าหมายปี 30 6 67'!$13:$14</definedName>
    <definedName name="_xlnm.Print_Titles" localSheetId="6">'เป้าหมายปี 30.11.66'!$13:$14</definedName>
    <definedName name="_xlnm.Print_Titles" localSheetId="16">'เป้าหมายปี 31 03 67'!$13:$14</definedName>
    <definedName name="_xlnm.Print_Titles" localSheetId="20">'เป้าหมายปี 31 05 67'!$13:$14</definedName>
    <definedName name="_xlnm.Print_Titles" localSheetId="10">'เป้าหมายปี 31 12 66'!$13:$14</definedName>
    <definedName name="_xlnm.Print_Titles" localSheetId="25">'เป้าหมายปี 31 7 67'!$13:$14</definedName>
    <definedName name="_xlnm.Print_Titles" localSheetId="4">'เป้าหมายปี 31.10.66'!$13:$14</definedName>
    <definedName name="_xlnm.Print_Titles" localSheetId="7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47" l="1"/>
  <c r="B10" i="47"/>
  <c r="C56" i="49"/>
  <c r="B56" i="49"/>
  <c r="C55" i="49"/>
  <c r="B115" i="49"/>
  <c r="B112" i="49"/>
  <c r="B92" i="49"/>
  <c r="C91" i="49"/>
  <c r="C92" i="49" s="1"/>
  <c r="D76" i="49"/>
  <c r="C76" i="49"/>
  <c r="B76" i="49"/>
  <c r="D75" i="49"/>
  <c r="C75" i="49"/>
  <c r="B75" i="49"/>
  <c r="B35" i="49"/>
  <c r="D34" i="49"/>
  <c r="D37" i="49" s="1"/>
  <c r="D39" i="49" s="1"/>
  <c r="C34" i="49"/>
  <c r="C37" i="49" s="1"/>
  <c r="C39" i="49" s="1"/>
  <c r="D26" i="49"/>
  <c r="C26" i="49"/>
  <c r="B26" i="49"/>
  <c r="K23" i="49"/>
  <c r="G23" i="49"/>
  <c r="B23" i="49"/>
  <c r="B22" i="49"/>
  <c r="D16" i="49"/>
  <c r="D18" i="49" s="1"/>
  <c r="B14" i="49"/>
  <c r="D13" i="49"/>
  <c r="C13" i="49"/>
  <c r="B13" i="49" s="1"/>
  <c r="D8" i="49"/>
  <c r="D10" i="49" s="1"/>
  <c r="C8" i="49"/>
  <c r="C10" i="49" s="1"/>
  <c r="B6" i="49"/>
  <c r="B5" i="49"/>
  <c r="B112" i="48"/>
  <c r="B115" i="48" s="1"/>
  <c r="C92" i="48"/>
  <c r="B92" i="48"/>
  <c r="C91" i="48"/>
  <c r="D76" i="48"/>
  <c r="C76" i="48"/>
  <c r="B76" i="48"/>
  <c r="D75" i="48"/>
  <c r="C75" i="48"/>
  <c r="B75" i="48"/>
  <c r="B56" i="48"/>
  <c r="C55" i="48"/>
  <c r="C56" i="48" s="1"/>
  <c r="D39" i="48"/>
  <c r="D37" i="48"/>
  <c r="B35" i="48"/>
  <c r="D34" i="48"/>
  <c r="C34" i="48"/>
  <c r="C37" i="48" s="1"/>
  <c r="C39" i="48" s="1"/>
  <c r="D26" i="48"/>
  <c r="C26" i="48"/>
  <c r="B26" i="48"/>
  <c r="K23" i="48"/>
  <c r="G23" i="48"/>
  <c r="B23" i="48"/>
  <c r="B22" i="48"/>
  <c r="B14" i="48"/>
  <c r="D13" i="48"/>
  <c r="D16" i="48" s="1"/>
  <c r="D18" i="48" s="1"/>
  <c r="C13" i="48"/>
  <c r="C16" i="48" s="1"/>
  <c r="C18" i="48" s="1"/>
  <c r="C10" i="48"/>
  <c r="D8" i="48"/>
  <c r="D10" i="48" s="1"/>
  <c r="C8" i="48"/>
  <c r="B6" i="48"/>
  <c r="B8" i="48" s="1"/>
  <c r="B10" i="48" s="1"/>
  <c r="B5" i="48"/>
  <c r="I16" i="45"/>
  <c r="M16" i="45" s="1"/>
  <c r="I16" i="47"/>
  <c r="C127" i="47"/>
  <c r="B127" i="47"/>
  <c r="C126" i="47"/>
  <c r="C125" i="47" s="1"/>
  <c r="B126" i="47"/>
  <c r="B125" i="47" s="1"/>
  <c r="B123" i="47"/>
  <c r="B121" i="47"/>
  <c r="B120" i="47"/>
  <c r="C113" i="47"/>
  <c r="B113" i="47"/>
  <c r="C112" i="47"/>
  <c r="C111" i="47" s="1"/>
  <c r="B112" i="47"/>
  <c r="B111" i="47" s="1"/>
  <c r="C104" i="47"/>
  <c r="B104" i="47"/>
  <c r="C103" i="47"/>
  <c r="B103" i="47"/>
  <c r="C102" i="47"/>
  <c r="B102" i="47"/>
  <c r="C101" i="47"/>
  <c r="B101" i="47"/>
  <c r="C100" i="47"/>
  <c r="B100" i="47"/>
  <c r="C99" i="47"/>
  <c r="B99" i="47"/>
  <c r="C98" i="47"/>
  <c r="B98" i="47"/>
  <c r="C97" i="47"/>
  <c r="B97" i="47"/>
  <c r="C96" i="47"/>
  <c r="B96" i="47"/>
  <c r="C91" i="47"/>
  <c r="B91" i="47"/>
  <c r="C90" i="47"/>
  <c r="C89" i="47" s="1"/>
  <c r="B90" i="47"/>
  <c r="C80" i="47"/>
  <c r="B80" i="47"/>
  <c r="C79" i="47"/>
  <c r="B79" i="47"/>
  <c r="C78" i="47"/>
  <c r="B78" i="47"/>
  <c r="C77" i="47"/>
  <c r="B77" i="47"/>
  <c r="C76" i="47"/>
  <c r="B76" i="47"/>
  <c r="C75" i="47"/>
  <c r="B75" i="47"/>
  <c r="C74" i="47"/>
  <c r="B74" i="47"/>
  <c r="C73" i="47"/>
  <c r="B73" i="47"/>
  <c r="C72" i="47"/>
  <c r="B72" i="47"/>
  <c r="C68" i="47"/>
  <c r="B68" i="47"/>
  <c r="C67" i="47"/>
  <c r="B67" i="47"/>
  <c r="B66" i="47" s="1"/>
  <c r="C32" i="47"/>
  <c r="B32" i="47"/>
  <c r="C31" i="47"/>
  <c r="C30" i="47" s="1"/>
  <c r="B31" i="47"/>
  <c r="J23" i="47"/>
  <c r="F23" i="47"/>
  <c r="J21" i="47"/>
  <c r="F21" i="47"/>
  <c r="M18" i="47"/>
  <c r="J18" i="47"/>
  <c r="L18" i="47" s="1"/>
  <c r="F18" i="47"/>
  <c r="H18" i="47" s="1"/>
  <c r="M17" i="47"/>
  <c r="J17" i="47"/>
  <c r="L17" i="47" s="1"/>
  <c r="F17" i="47"/>
  <c r="H17" i="47" s="1"/>
  <c r="E16" i="47"/>
  <c r="D16" i="47"/>
  <c r="C16" i="47"/>
  <c r="B16" i="47"/>
  <c r="Q12" i="47"/>
  <c r="M12" i="47"/>
  <c r="J12" i="47"/>
  <c r="L12" i="47" s="1"/>
  <c r="F12" i="47"/>
  <c r="H12" i="47" s="1"/>
  <c r="Q11" i="47"/>
  <c r="M11" i="47"/>
  <c r="J11" i="47"/>
  <c r="L11" i="47" s="1"/>
  <c r="H11" i="47"/>
  <c r="I10" i="47"/>
  <c r="E10" i="47"/>
  <c r="D10" i="47"/>
  <c r="M10" i="47"/>
  <c r="B8" i="46"/>
  <c r="B6" i="46"/>
  <c r="B112" i="46"/>
  <c r="B115" i="46" s="1"/>
  <c r="B92" i="46"/>
  <c r="C91" i="46"/>
  <c r="C92" i="46" s="1"/>
  <c r="D76" i="46"/>
  <c r="C76" i="46"/>
  <c r="B76" i="46"/>
  <c r="D75" i="46"/>
  <c r="C75" i="46"/>
  <c r="B75" i="46"/>
  <c r="B56" i="46"/>
  <c r="C55" i="46"/>
  <c r="C56" i="46" s="1"/>
  <c r="B35" i="46"/>
  <c r="D34" i="46"/>
  <c r="K23" i="46"/>
  <c r="G23" i="46"/>
  <c r="D26" i="46"/>
  <c r="B23" i="46"/>
  <c r="C34" i="46"/>
  <c r="B34" i="46" s="1"/>
  <c r="B14" i="46"/>
  <c r="D8" i="46"/>
  <c r="D10" i="46" s="1"/>
  <c r="D13" i="46"/>
  <c r="C13" i="46"/>
  <c r="M18" i="45"/>
  <c r="C127" i="45"/>
  <c r="B127" i="45"/>
  <c r="C126" i="45"/>
  <c r="C125" i="45" s="1"/>
  <c r="B126" i="45"/>
  <c r="B125" i="45" s="1"/>
  <c r="B123" i="45"/>
  <c r="B121" i="45"/>
  <c r="B120" i="45"/>
  <c r="C113" i="45"/>
  <c r="C111" i="45" s="1"/>
  <c r="B113" i="45"/>
  <c r="C112" i="45"/>
  <c r="B112" i="45"/>
  <c r="B111" i="45" s="1"/>
  <c r="C104" i="45"/>
  <c r="B104" i="45"/>
  <c r="C103" i="45"/>
  <c r="B103" i="45"/>
  <c r="C102" i="45"/>
  <c r="B102" i="45"/>
  <c r="C101" i="45"/>
  <c r="B101" i="45"/>
  <c r="C100" i="45"/>
  <c r="B100" i="45"/>
  <c r="C99" i="45"/>
  <c r="B99" i="45"/>
  <c r="C98" i="45"/>
  <c r="B98" i="45"/>
  <c r="C97" i="45"/>
  <c r="B97" i="45"/>
  <c r="C96" i="45"/>
  <c r="B96" i="45"/>
  <c r="C91" i="45"/>
  <c r="B91" i="45"/>
  <c r="C90" i="45"/>
  <c r="B90" i="45"/>
  <c r="C89" i="45"/>
  <c r="C80" i="45"/>
  <c r="B80" i="45"/>
  <c r="C79" i="45"/>
  <c r="B79" i="45"/>
  <c r="C78" i="45"/>
  <c r="B78" i="45"/>
  <c r="C77" i="45"/>
  <c r="B77" i="45"/>
  <c r="C76" i="45"/>
  <c r="B76" i="45"/>
  <c r="C75" i="45"/>
  <c r="B75" i="45"/>
  <c r="C74" i="45"/>
  <c r="B74" i="45"/>
  <c r="C73" i="45"/>
  <c r="B73" i="45"/>
  <c r="C72" i="45"/>
  <c r="B72" i="45"/>
  <c r="C68" i="45"/>
  <c r="B68" i="45"/>
  <c r="C67" i="45"/>
  <c r="C66" i="45" s="1"/>
  <c r="B67" i="45"/>
  <c r="C32" i="45"/>
  <c r="B32" i="45"/>
  <c r="C31" i="45"/>
  <c r="C30" i="45" s="1"/>
  <c r="B31" i="45"/>
  <c r="J23" i="45"/>
  <c r="F23" i="45"/>
  <c r="J21" i="45"/>
  <c r="F21" i="45"/>
  <c r="J18" i="45"/>
  <c r="L18" i="45" s="1"/>
  <c r="F18" i="45"/>
  <c r="H18" i="45" s="1"/>
  <c r="M17" i="45"/>
  <c r="J17" i="45"/>
  <c r="L17" i="45" s="1"/>
  <c r="F17" i="45"/>
  <c r="H17" i="45" s="1"/>
  <c r="E16" i="45"/>
  <c r="F16" i="45" s="1"/>
  <c r="H16" i="45" s="1"/>
  <c r="D16" i="45"/>
  <c r="C16" i="45"/>
  <c r="B16" i="45"/>
  <c r="B119" i="45" s="1"/>
  <c r="Q12" i="45"/>
  <c r="M12" i="45"/>
  <c r="J12" i="45"/>
  <c r="L12" i="45" s="1"/>
  <c r="F12" i="45"/>
  <c r="H12" i="45" s="1"/>
  <c r="Q11" i="45"/>
  <c r="M11" i="45"/>
  <c r="J11" i="45"/>
  <c r="L11" i="45" s="1"/>
  <c r="F11" i="45"/>
  <c r="H11" i="45" s="1"/>
  <c r="I10" i="45"/>
  <c r="E10" i="45"/>
  <c r="D10" i="45"/>
  <c r="B10" i="45"/>
  <c r="D35" i="44"/>
  <c r="C35" i="44"/>
  <c r="B35" i="44" s="1"/>
  <c r="D23" i="44"/>
  <c r="C23" i="44"/>
  <c r="D22" i="44"/>
  <c r="B22" i="44" s="1"/>
  <c r="C22" i="44"/>
  <c r="D14" i="44"/>
  <c r="C14" i="44"/>
  <c r="D6" i="44"/>
  <c r="C6" i="44"/>
  <c r="B6" i="44" s="1"/>
  <c r="D5" i="44"/>
  <c r="D13" i="44" s="1"/>
  <c r="C5" i="44"/>
  <c r="B112" i="44"/>
  <c r="B115" i="44" s="1"/>
  <c r="B92" i="44"/>
  <c r="C91" i="44"/>
  <c r="C92" i="44" s="1"/>
  <c r="D76" i="44"/>
  <c r="C76" i="44"/>
  <c r="B76" i="44"/>
  <c r="D75" i="44"/>
  <c r="C75" i="44"/>
  <c r="B75" i="44"/>
  <c r="B56" i="44"/>
  <c r="C55" i="44"/>
  <c r="C56" i="44" s="1"/>
  <c r="K23" i="44"/>
  <c r="G23" i="44"/>
  <c r="C34" i="44"/>
  <c r="J23" i="43"/>
  <c r="B16" i="49" l="1"/>
  <c r="B18" i="49" s="1"/>
  <c r="B8" i="49"/>
  <c r="B10" i="49" s="1"/>
  <c r="F10" i="47"/>
  <c r="H10" i="47" s="1"/>
  <c r="J10" i="47"/>
  <c r="L10" i="47" s="1"/>
  <c r="C16" i="49"/>
  <c r="C18" i="49" s="1"/>
  <c r="B34" i="49"/>
  <c r="B37" i="49" s="1"/>
  <c r="B39" i="49" s="1"/>
  <c r="B13" i="48"/>
  <c r="B16" i="48" s="1"/>
  <c r="B18" i="48" s="1"/>
  <c r="B34" i="48"/>
  <c r="B37" i="48" s="1"/>
  <c r="B39" i="48" s="1"/>
  <c r="M16" i="47"/>
  <c r="C66" i="47"/>
  <c r="F16" i="47"/>
  <c r="H16" i="47" s="1"/>
  <c r="B30" i="47"/>
  <c r="B89" i="47"/>
  <c r="B119" i="47"/>
  <c r="J16" i="47"/>
  <c r="L16" i="47" s="1"/>
  <c r="C37" i="46"/>
  <c r="C39" i="46" s="1"/>
  <c r="D37" i="46"/>
  <c r="D39" i="46" s="1"/>
  <c r="B37" i="46"/>
  <c r="B39" i="46" s="1"/>
  <c r="D16" i="46"/>
  <c r="D18" i="46" s="1"/>
  <c r="B13" i="46"/>
  <c r="B16" i="46" s="1"/>
  <c r="B18" i="46" s="1"/>
  <c r="B5" i="46"/>
  <c r="B10" i="46" s="1"/>
  <c r="B22" i="46"/>
  <c r="B26" i="46" s="1"/>
  <c r="C8" i="46"/>
  <c r="C10" i="46" s="1"/>
  <c r="C16" i="46"/>
  <c r="C18" i="46" s="1"/>
  <c r="C26" i="46"/>
  <c r="J10" i="45"/>
  <c r="L10" i="45" s="1"/>
  <c r="F10" i="45"/>
  <c r="H10" i="45" s="1"/>
  <c r="J16" i="45"/>
  <c r="L16" i="45" s="1"/>
  <c r="B30" i="45"/>
  <c r="B89" i="45"/>
  <c r="B66" i="45"/>
  <c r="M10" i="45"/>
  <c r="B23" i="44"/>
  <c r="B25" i="44" s="1"/>
  <c r="B26" i="44" s="1"/>
  <c r="B34" i="44"/>
  <c r="B37" i="44" s="1"/>
  <c r="B39" i="44" s="1"/>
  <c r="D34" i="44"/>
  <c r="D25" i="44"/>
  <c r="D26" i="44" s="1"/>
  <c r="D37" i="44"/>
  <c r="D39" i="44" s="1"/>
  <c r="B14" i="44"/>
  <c r="D16" i="44"/>
  <c r="D18" i="44" s="1"/>
  <c r="D8" i="44"/>
  <c r="D10" i="44" s="1"/>
  <c r="B5" i="44"/>
  <c r="B8" i="44" s="1"/>
  <c r="B10" i="44" s="1"/>
  <c r="C13" i="44"/>
  <c r="B13" i="44" s="1"/>
  <c r="B16" i="44" s="1"/>
  <c r="B18" i="44" s="1"/>
  <c r="C8" i="44"/>
  <c r="C10" i="44" s="1"/>
  <c r="C16" i="44"/>
  <c r="C18" i="44" s="1"/>
  <c r="C37" i="44"/>
  <c r="C39" i="44" s="1"/>
  <c r="C25" i="44"/>
  <c r="C26" i="44" s="1"/>
  <c r="C127" i="43"/>
  <c r="B127" i="43"/>
  <c r="C126" i="43"/>
  <c r="C125" i="43" s="1"/>
  <c r="B126" i="43"/>
  <c r="B123" i="43"/>
  <c r="B121" i="43"/>
  <c r="B120" i="43"/>
  <c r="C113" i="43"/>
  <c r="B113" i="43"/>
  <c r="C112" i="43"/>
  <c r="C111" i="43" s="1"/>
  <c r="B112" i="43"/>
  <c r="B111" i="43" s="1"/>
  <c r="C104" i="43"/>
  <c r="B104" i="43"/>
  <c r="C103" i="43"/>
  <c r="B103" i="43"/>
  <c r="C102" i="43"/>
  <c r="B102" i="43"/>
  <c r="C101" i="43"/>
  <c r="B101" i="43"/>
  <c r="C100" i="43"/>
  <c r="B100" i="43"/>
  <c r="C99" i="43"/>
  <c r="B99" i="43"/>
  <c r="C98" i="43"/>
  <c r="B98" i="43"/>
  <c r="C97" i="43"/>
  <c r="B97" i="43"/>
  <c r="C96" i="43"/>
  <c r="B96" i="43"/>
  <c r="C91" i="43"/>
  <c r="B91" i="43"/>
  <c r="C90" i="43"/>
  <c r="C89" i="43" s="1"/>
  <c r="B90" i="43"/>
  <c r="B89" i="43" s="1"/>
  <c r="C80" i="43"/>
  <c r="B80" i="43"/>
  <c r="C79" i="43"/>
  <c r="B79" i="43"/>
  <c r="C78" i="43"/>
  <c r="B78" i="43"/>
  <c r="C77" i="43"/>
  <c r="B77" i="43"/>
  <c r="C76" i="43"/>
  <c r="B76" i="43"/>
  <c r="C75" i="43"/>
  <c r="B75" i="43"/>
  <c r="C74" i="43"/>
  <c r="B74" i="43"/>
  <c r="C73" i="43"/>
  <c r="B73" i="43"/>
  <c r="C72" i="43"/>
  <c r="B72" i="43"/>
  <c r="C68" i="43"/>
  <c r="B68" i="43"/>
  <c r="C67" i="43"/>
  <c r="C66" i="43" s="1"/>
  <c r="B67" i="43"/>
  <c r="B66" i="43" s="1"/>
  <c r="C32" i="43"/>
  <c r="B32" i="43"/>
  <c r="C31" i="43"/>
  <c r="B31" i="43"/>
  <c r="F23" i="43"/>
  <c r="J21" i="43"/>
  <c r="F21" i="43"/>
  <c r="M18" i="43"/>
  <c r="J18" i="43"/>
  <c r="L18" i="43" s="1"/>
  <c r="F18" i="43"/>
  <c r="H18" i="43" s="1"/>
  <c r="M17" i="43"/>
  <c r="J17" i="43"/>
  <c r="L17" i="43" s="1"/>
  <c r="F17" i="43"/>
  <c r="H17" i="43" s="1"/>
  <c r="E16" i="43"/>
  <c r="D16" i="43"/>
  <c r="C16" i="43"/>
  <c r="B16" i="43"/>
  <c r="B119" i="43" s="1"/>
  <c r="Q12" i="43"/>
  <c r="M12" i="43"/>
  <c r="J12" i="43"/>
  <c r="L12" i="43" s="1"/>
  <c r="F12" i="43"/>
  <c r="H12" i="43" s="1"/>
  <c r="Q11" i="43"/>
  <c r="M11" i="43"/>
  <c r="J11" i="43"/>
  <c r="L11" i="43" s="1"/>
  <c r="F11" i="43"/>
  <c r="H11" i="43" s="1"/>
  <c r="I10" i="43"/>
  <c r="E10" i="43"/>
  <c r="D10" i="43"/>
  <c r="B10" i="43"/>
  <c r="D35" i="42"/>
  <c r="C35" i="42"/>
  <c r="D23" i="42"/>
  <c r="C23" i="42"/>
  <c r="D22" i="42"/>
  <c r="D34" i="42" s="1"/>
  <c r="D37" i="42" s="1"/>
  <c r="D39" i="42" s="1"/>
  <c r="C22" i="42"/>
  <c r="C34" i="42" s="1"/>
  <c r="C37" i="42" s="1"/>
  <c r="C39" i="42" s="1"/>
  <c r="D14" i="42"/>
  <c r="B14" i="42" s="1"/>
  <c r="C14" i="42"/>
  <c r="C13" i="42"/>
  <c r="C16" i="42" s="1"/>
  <c r="C18" i="42" s="1"/>
  <c r="D6" i="42"/>
  <c r="D8" i="42" s="1"/>
  <c r="D10" i="42" s="1"/>
  <c r="C6" i="42"/>
  <c r="B6" i="42" s="1"/>
  <c r="D5" i="42"/>
  <c r="D13" i="42" s="1"/>
  <c r="C5" i="42"/>
  <c r="B112" i="42"/>
  <c r="B115" i="42" s="1"/>
  <c r="B92" i="42"/>
  <c r="C91" i="42"/>
  <c r="C92" i="42" s="1"/>
  <c r="D76" i="42"/>
  <c r="C76" i="42"/>
  <c r="B76" i="42"/>
  <c r="D75" i="42"/>
  <c r="C75" i="42"/>
  <c r="B75" i="42"/>
  <c r="B56" i="42"/>
  <c r="C55" i="42"/>
  <c r="C56" i="42" s="1"/>
  <c r="B35" i="42"/>
  <c r="K23" i="42"/>
  <c r="G23" i="42"/>
  <c r="B10" i="41"/>
  <c r="C127" i="41"/>
  <c r="B127" i="41"/>
  <c r="C126" i="41"/>
  <c r="C125" i="41" s="1"/>
  <c r="B126" i="41"/>
  <c r="B123" i="41"/>
  <c r="B121" i="41"/>
  <c r="B120" i="41"/>
  <c r="C113" i="41"/>
  <c r="B113" i="41"/>
  <c r="C112" i="41"/>
  <c r="B112" i="41"/>
  <c r="B111" i="41" s="1"/>
  <c r="C104" i="41"/>
  <c r="B104" i="41"/>
  <c r="C103" i="41"/>
  <c r="B103" i="41"/>
  <c r="C102" i="41"/>
  <c r="B102" i="41"/>
  <c r="C101" i="41"/>
  <c r="B101" i="41"/>
  <c r="C100" i="41"/>
  <c r="B100" i="41"/>
  <c r="C99" i="41"/>
  <c r="B99" i="41"/>
  <c r="C98" i="41"/>
  <c r="B98" i="41"/>
  <c r="C97" i="41"/>
  <c r="B97" i="41"/>
  <c r="C96" i="41"/>
  <c r="B96" i="41"/>
  <c r="C91" i="41"/>
  <c r="B91" i="41"/>
  <c r="C90" i="41"/>
  <c r="B90" i="41"/>
  <c r="B89" i="41" s="1"/>
  <c r="C80" i="41"/>
  <c r="B80" i="41"/>
  <c r="C79" i="41"/>
  <c r="B79" i="41"/>
  <c r="C78" i="41"/>
  <c r="B78" i="41"/>
  <c r="C77" i="41"/>
  <c r="B77" i="41"/>
  <c r="C76" i="41"/>
  <c r="B76" i="41"/>
  <c r="C75" i="41"/>
  <c r="B75" i="41"/>
  <c r="C74" i="41"/>
  <c r="B74" i="41"/>
  <c r="C73" i="41"/>
  <c r="B73" i="41"/>
  <c r="C72" i="41"/>
  <c r="B72" i="41"/>
  <c r="C68" i="41"/>
  <c r="C66" i="41" s="1"/>
  <c r="B68" i="41"/>
  <c r="C67" i="41"/>
  <c r="B67" i="41"/>
  <c r="B66" i="41" s="1"/>
  <c r="C32" i="41"/>
  <c r="B32" i="41"/>
  <c r="C31" i="41"/>
  <c r="B31" i="41"/>
  <c r="B30" i="41" s="1"/>
  <c r="M23" i="41"/>
  <c r="I23" i="41"/>
  <c r="J23" i="41" s="1"/>
  <c r="F23" i="41"/>
  <c r="J21" i="41"/>
  <c r="F21" i="41"/>
  <c r="M18" i="41"/>
  <c r="J18" i="41"/>
  <c r="L18" i="41" s="1"/>
  <c r="F18" i="41"/>
  <c r="H18" i="41" s="1"/>
  <c r="M17" i="41"/>
  <c r="J17" i="41"/>
  <c r="L17" i="41" s="1"/>
  <c r="F17" i="41"/>
  <c r="H17" i="41" s="1"/>
  <c r="E16" i="41"/>
  <c r="D16" i="41"/>
  <c r="C16" i="41"/>
  <c r="B16" i="41"/>
  <c r="B119" i="41" s="1"/>
  <c r="Q12" i="41"/>
  <c r="M12" i="41"/>
  <c r="J12" i="41"/>
  <c r="L12" i="41" s="1"/>
  <c r="F12" i="41"/>
  <c r="H12" i="41" s="1"/>
  <c r="Q11" i="41"/>
  <c r="M11" i="41"/>
  <c r="J11" i="41"/>
  <c r="L11" i="41" s="1"/>
  <c r="F11" i="41"/>
  <c r="H11" i="41" s="1"/>
  <c r="I10" i="41"/>
  <c r="E10" i="41"/>
  <c r="D10" i="41"/>
  <c r="F10" i="41"/>
  <c r="H10" i="41" s="1"/>
  <c r="B112" i="40"/>
  <c r="B115" i="40" s="1"/>
  <c r="B92" i="40"/>
  <c r="C91" i="40"/>
  <c r="C92" i="40" s="1"/>
  <c r="D76" i="40"/>
  <c r="C76" i="40"/>
  <c r="B76" i="40"/>
  <c r="D75" i="40"/>
  <c r="C75" i="40"/>
  <c r="B75" i="40"/>
  <c r="B56" i="40"/>
  <c r="C55" i="40"/>
  <c r="C56" i="40" s="1"/>
  <c r="D37" i="40"/>
  <c r="D39" i="40" s="1"/>
  <c r="C37" i="40"/>
  <c r="C39" i="40" s="1"/>
  <c r="B35" i="40"/>
  <c r="B34" i="40"/>
  <c r="D25" i="40"/>
  <c r="D26" i="40" s="1"/>
  <c r="C25" i="40"/>
  <c r="C26" i="40" s="1"/>
  <c r="K23" i="40"/>
  <c r="G23" i="40"/>
  <c r="B23" i="40"/>
  <c r="B22" i="40"/>
  <c r="D16" i="40"/>
  <c r="D18" i="40" s="1"/>
  <c r="C16" i="40"/>
  <c r="C18" i="40" s="1"/>
  <c r="B14" i="40"/>
  <c r="B13" i="40"/>
  <c r="D8" i="40"/>
  <c r="D10" i="40" s="1"/>
  <c r="C8" i="40"/>
  <c r="C10" i="40" s="1"/>
  <c r="B6" i="40"/>
  <c r="B5" i="40"/>
  <c r="F10" i="43" l="1"/>
  <c r="H10" i="43" s="1"/>
  <c r="M10" i="43"/>
  <c r="I16" i="41"/>
  <c r="C111" i="41"/>
  <c r="B125" i="41"/>
  <c r="D25" i="42"/>
  <c r="D26" i="42" s="1"/>
  <c r="C30" i="43"/>
  <c r="I16" i="43"/>
  <c r="M16" i="43" s="1"/>
  <c r="C89" i="41"/>
  <c r="C8" i="42"/>
  <c r="C10" i="42" s="1"/>
  <c r="F16" i="43"/>
  <c r="H16" i="43" s="1"/>
  <c r="B125" i="43"/>
  <c r="B25" i="40"/>
  <c r="B26" i="40" s="1"/>
  <c r="B30" i="43"/>
  <c r="J10" i="43"/>
  <c r="L10" i="43" s="1"/>
  <c r="B34" i="42"/>
  <c r="B37" i="42"/>
  <c r="B39" i="42" s="1"/>
  <c r="B23" i="42"/>
  <c r="C25" i="42"/>
  <c r="C26" i="42" s="1"/>
  <c r="B22" i="42"/>
  <c r="D16" i="42"/>
  <c r="D18" i="42" s="1"/>
  <c r="B13" i="42"/>
  <c r="B16" i="42" s="1"/>
  <c r="B18" i="42" s="1"/>
  <c r="B5" i="42"/>
  <c r="B8" i="42" s="1"/>
  <c r="B10" i="42" s="1"/>
  <c r="M10" i="41"/>
  <c r="C30" i="41"/>
  <c r="F16" i="41"/>
  <c r="H16" i="41" s="1"/>
  <c r="M16" i="41"/>
  <c r="J16" i="41"/>
  <c r="L16" i="41" s="1"/>
  <c r="J10" i="41"/>
  <c r="L10" i="41" s="1"/>
  <c r="B8" i="40"/>
  <c r="B10" i="40" s="1"/>
  <c r="B37" i="40"/>
  <c r="B39" i="40" s="1"/>
  <c r="B16" i="40"/>
  <c r="B18" i="40" s="1"/>
  <c r="C127" i="39"/>
  <c r="B127" i="39"/>
  <c r="C126" i="39"/>
  <c r="B126" i="39"/>
  <c r="B125" i="39" s="1"/>
  <c r="B123" i="39"/>
  <c r="B121" i="39"/>
  <c r="B120" i="39"/>
  <c r="C113" i="39"/>
  <c r="B113" i="39"/>
  <c r="C112" i="39"/>
  <c r="C111" i="39" s="1"/>
  <c r="B112" i="39"/>
  <c r="C104" i="39"/>
  <c r="B104" i="39"/>
  <c r="C103" i="39"/>
  <c r="B103" i="39"/>
  <c r="C102" i="39"/>
  <c r="B102" i="39"/>
  <c r="C101" i="39"/>
  <c r="B101" i="39"/>
  <c r="C100" i="39"/>
  <c r="B100" i="39"/>
  <c r="C99" i="39"/>
  <c r="B99" i="39"/>
  <c r="C98" i="39"/>
  <c r="B98" i="39"/>
  <c r="C97" i="39"/>
  <c r="B97" i="39"/>
  <c r="C96" i="39"/>
  <c r="B96" i="39"/>
  <c r="C91" i="39"/>
  <c r="B91" i="39"/>
  <c r="C90" i="39"/>
  <c r="B90" i="39"/>
  <c r="C80" i="39"/>
  <c r="B80" i="39"/>
  <c r="C79" i="39"/>
  <c r="B79" i="39"/>
  <c r="C78" i="39"/>
  <c r="B78" i="39"/>
  <c r="C77" i="39"/>
  <c r="B77" i="39"/>
  <c r="C76" i="39"/>
  <c r="B76" i="39"/>
  <c r="C75" i="39"/>
  <c r="B75" i="39"/>
  <c r="C74" i="39"/>
  <c r="B74" i="39"/>
  <c r="C73" i="39"/>
  <c r="B73" i="39"/>
  <c r="C72" i="39"/>
  <c r="B72" i="39"/>
  <c r="C68" i="39"/>
  <c r="B68" i="39"/>
  <c r="C67" i="39"/>
  <c r="B67" i="39"/>
  <c r="C32" i="39"/>
  <c r="B32" i="39"/>
  <c r="C31" i="39"/>
  <c r="B31" i="39"/>
  <c r="M23" i="39"/>
  <c r="I23" i="39"/>
  <c r="J23" i="39" s="1"/>
  <c r="F23" i="39"/>
  <c r="J21" i="39"/>
  <c r="F21" i="39"/>
  <c r="M18" i="39"/>
  <c r="J18" i="39"/>
  <c r="L18" i="39" s="1"/>
  <c r="F18" i="39"/>
  <c r="H18" i="39" s="1"/>
  <c r="M17" i="39"/>
  <c r="J17" i="39"/>
  <c r="L17" i="39" s="1"/>
  <c r="F17" i="39"/>
  <c r="H17" i="39" s="1"/>
  <c r="E16" i="39"/>
  <c r="D16" i="39"/>
  <c r="C16" i="39"/>
  <c r="B16" i="39"/>
  <c r="Q12" i="39"/>
  <c r="M12" i="39"/>
  <c r="J12" i="39"/>
  <c r="L12" i="39" s="1"/>
  <c r="F12" i="39"/>
  <c r="H12" i="39" s="1"/>
  <c r="Q11" i="39"/>
  <c r="M11" i="39"/>
  <c r="J11" i="39"/>
  <c r="L11" i="39" s="1"/>
  <c r="F11" i="39"/>
  <c r="H11" i="39" s="1"/>
  <c r="I10" i="39"/>
  <c r="E10" i="39"/>
  <c r="D10" i="39"/>
  <c r="B10" i="39"/>
  <c r="B112" i="38"/>
  <c r="B115" i="38" s="1"/>
  <c r="B92" i="38"/>
  <c r="C91" i="38"/>
  <c r="C92" i="38" s="1"/>
  <c r="D76" i="38"/>
  <c r="C76" i="38"/>
  <c r="B76" i="38"/>
  <c r="D75" i="38"/>
  <c r="C75" i="38"/>
  <c r="B75" i="38"/>
  <c r="B56" i="38"/>
  <c r="C55" i="38"/>
  <c r="C56" i="38" s="1"/>
  <c r="D37" i="38"/>
  <c r="D39" i="38" s="1"/>
  <c r="C37" i="38"/>
  <c r="C39" i="38" s="1"/>
  <c r="B35" i="38"/>
  <c r="B34" i="38"/>
  <c r="D25" i="38"/>
  <c r="D26" i="38" s="1"/>
  <c r="C25" i="38"/>
  <c r="C26" i="38" s="1"/>
  <c r="K23" i="38"/>
  <c r="G23" i="38"/>
  <c r="B23" i="38"/>
  <c r="B22" i="38"/>
  <c r="D16" i="38"/>
  <c r="D18" i="38" s="1"/>
  <c r="C16" i="38"/>
  <c r="C18" i="38" s="1"/>
  <c r="B14" i="38"/>
  <c r="B13" i="38"/>
  <c r="D8" i="38"/>
  <c r="D10" i="38" s="1"/>
  <c r="C8" i="38"/>
  <c r="C10" i="38" s="1"/>
  <c r="B6" i="38"/>
  <c r="B5" i="38"/>
  <c r="N21" i="37"/>
  <c r="M41" i="17"/>
  <c r="F21" i="37"/>
  <c r="C125" i="39" l="1"/>
  <c r="J16" i="43"/>
  <c r="L16" i="43" s="1"/>
  <c r="B25" i="42"/>
  <c r="B26" i="42" s="1"/>
  <c r="M10" i="39"/>
  <c r="C66" i="39"/>
  <c r="B89" i="39"/>
  <c r="C89" i="39"/>
  <c r="B66" i="39"/>
  <c r="I16" i="39"/>
  <c r="M16" i="39" s="1"/>
  <c r="B111" i="39"/>
  <c r="B8" i="38"/>
  <c r="B10" i="38" s="1"/>
  <c r="J10" i="39"/>
  <c r="L10" i="39" s="1"/>
  <c r="C30" i="39"/>
  <c r="B30" i="39"/>
  <c r="F16" i="39"/>
  <c r="H16" i="39" s="1"/>
  <c r="F10" i="39"/>
  <c r="H10" i="39" s="1"/>
  <c r="B119" i="39"/>
  <c r="B16" i="38"/>
  <c r="B18" i="38" s="1"/>
  <c r="B37" i="38"/>
  <c r="B39" i="38" s="1"/>
  <c r="B25" i="38"/>
  <c r="B26" i="38" s="1"/>
  <c r="C127" i="37"/>
  <c r="B127" i="37"/>
  <c r="C126" i="37"/>
  <c r="B126" i="37"/>
  <c r="B123" i="37"/>
  <c r="B121" i="37"/>
  <c r="B120" i="37"/>
  <c r="C113" i="37"/>
  <c r="B113" i="37"/>
  <c r="C112" i="37"/>
  <c r="B112" i="37"/>
  <c r="B111" i="37" s="1"/>
  <c r="C104" i="37"/>
  <c r="B104" i="37"/>
  <c r="C103" i="37"/>
  <c r="B103" i="37"/>
  <c r="C102" i="37"/>
  <c r="B102" i="37"/>
  <c r="C101" i="37"/>
  <c r="B101" i="37"/>
  <c r="C100" i="37"/>
  <c r="B100" i="37"/>
  <c r="C99" i="37"/>
  <c r="B99" i="37"/>
  <c r="C98" i="37"/>
  <c r="B98" i="37"/>
  <c r="C97" i="37"/>
  <c r="B97" i="37"/>
  <c r="C96" i="37"/>
  <c r="B96" i="37"/>
  <c r="C91" i="37"/>
  <c r="B91" i="37"/>
  <c r="C90" i="37"/>
  <c r="B90" i="37"/>
  <c r="C80" i="37"/>
  <c r="B80" i="37"/>
  <c r="C79" i="37"/>
  <c r="B79" i="37"/>
  <c r="C78" i="37"/>
  <c r="B78" i="37"/>
  <c r="C77" i="37"/>
  <c r="B77" i="37"/>
  <c r="C76" i="37"/>
  <c r="B76" i="37"/>
  <c r="C75" i="37"/>
  <c r="B75" i="37"/>
  <c r="C74" i="37"/>
  <c r="B74" i="37"/>
  <c r="C73" i="37"/>
  <c r="B73" i="37"/>
  <c r="C72" i="37"/>
  <c r="B72" i="37"/>
  <c r="C68" i="37"/>
  <c r="B68" i="37"/>
  <c r="C67" i="37"/>
  <c r="B67" i="37"/>
  <c r="C32" i="37"/>
  <c r="B32" i="37"/>
  <c r="C31" i="37"/>
  <c r="B31" i="37"/>
  <c r="B30" i="37" s="1"/>
  <c r="M23" i="37"/>
  <c r="I23" i="37"/>
  <c r="J23" i="37" s="1"/>
  <c r="F23" i="37"/>
  <c r="J21" i="37"/>
  <c r="M18" i="37"/>
  <c r="J18" i="37"/>
  <c r="L18" i="37" s="1"/>
  <c r="F18" i="37"/>
  <c r="H18" i="37" s="1"/>
  <c r="M17" i="37"/>
  <c r="J17" i="37"/>
  <c r="L17" i="37" s="1"/>
  <c r="F17" i="37"/>
  <c r="H17" i="37" s="1"/>
  <c r="E16" i="37"/>
  <c r="D16" i="37"/>
  <c r="C16" i="37"/>
  <c r="B16" i="37"/>
  <c r="Q12" i="37"/>
  <c r="M12" i="37"/>
  <c r="J12" i="37"/>
  <c r="L12" i="37" s="1"/>
  <c r="F12" i="37"/>
  <c r="H12" i="37" s="1"/>
  <c r="Q11" i="37"/>
  <c r="M11" i="37"/>
  <c r="J11" i="37"/>
  <c r="L11" i="37" s="1"/>
  <c r="F11" i="37"/>
  <c r="H11" i="37" s="1"/>
  <c r="I10" i="37"/>
  <c r="E10" i="37"/>
  <c r="D10" i="37"/>
  <c r="C10" i="37"/>
  <c r="B10" i="37"/>
  <c r="C125" i="37" l="1"/>
  <c r="C89" i="37"/>
  <c r="B125" i="37"/>
  <c r="B66" i="37"/>
  <c r="C111" i="37"/>
  <c r="C30" i="37"/>
  <c r="B89" i="37"/>
  <c r="M10" i="37"/>
  <c r="C66" i="37"/>
  <c r="J16" i="39"/>
  <c r="L16" i="39" s="1"/>
  <c r="F10" i="37"/>
  <c r="H10" i="37" s="1"/>
  <c r="J10" i="37"/>
  <c r="L10" i="37" s="1"/>
  <c r="B119" i="37"/>
  <c r="I16" i="37"/>
  <c r="M16" i="37" s="1"/>
  <c r="F16" i="37"/>
  <c r="H16" i="37" s="1"/>
  <c r="C10" i="35"/>
  <c r="C8" i="36"/>
  <c r="C10" i="36" s="1"/>
  <c r="B112" i="36"/>
  <c r="B115" i="36" s="1"/>
  <c r="B92" i="36"/>
  <c r="C91" i="36"/>
  <c r="C92" i="36" s="1"/>
  <c r="D76" i="36"/>
  <c r="C76" i="36"/>
  <c r="B76" i="36"/>
  <c r="D75" i="36"/>
  <c r="C75" i="36"/>
  <c r="B75" i="36"/>
  <c r="B56" i="36"/>
  <c r="C55" i="36"/>
  <c r="C56" i="36" s="1"/>
  <c r="D37" i="36"/>
  <c r="D39" i="36" s="1"/>
  <c r="C37" i="36"/>
  <c r="C39" i="36" s="1"/>
  <c r="B35" i="36"/>
  <c r="B34" i="36"/>
  <c r="D25" i="36"/>
  <c r="D26" i="36" s="1"/>
  <c r="C25" i="36"/>
  <c r="C26" i="36" s="1"/>
  <c r="K23" i="36"/>
  <c r="G23" i="36"/>
  <c r="B23" i="36"/>
  <c r="B22" i="36"/>
  <c r="D16" i="36"/>
  <c r="D18" i="36" s="1"/>
  <c r="C16" i="36"/>
  <c r="C18" i="36" s="1"/>
  <c r="B14" i="36"/>
  <c r="B13" i="36"/>
  <c r="D8" i="36"/>
  <c r="D10" i="36" s="1"/>
  <c r="B6" i="36"/>
  <c r="B5" i="36"/>
  <c r="J21" i="35"/>
  <c r="F21" i="35"/>
  <c r="C127" i="35"/>
  <c r="B127" i="35"/>
  <c r="C126" i="35"/>
  <c r="B126" i="35"/>
  <c r="B123" i="35"/>
  <c r="B121" i="35"/>
  <c r="B120" i="35"/>
  <c r="C113" i="35"/>
  <c r="B113" i="35"/>
  <c r="C112" i="35"/>
  <c r="B112" i="35"/>
  <c r="B111" i="35" s="1"/>
  <c r="C104" i="35"/>
  <c r="B104" i="35"/>
  <c r="C103" i="35"/>
  <c r="B103" i="35"/>
  <c r="C102" i="35"/>
  <c r="B102" i="35"/>
  <c r="C101" i="35"/>
  <c r="B101" i="35"/>
  <c r="C100" i="35"/>
  <c r="B100" i="35"/>
  <c r="C99" i="35"/>
  <c r="B99" i="35"/>
  <c r="C98" i="35"/>
  <c r="B98" i="35"/>
  <c r="C97" i="35"/>
  <c r="B97" i="35"/>
  <c r="C96" i="35"/>
  <c r="B96" i="35"/>
  <c r="C91" i="35"/>
  <c r="B91" i="35"/>
  <c r="C90" i="35"/>
  <c r="B90" i="35"/>
  <c r="C80" i="35"/>
  <c r="B80" i="35"/>
  <c r="C79" i="35"/>
  <c r="B79" i="35"/>
  <c r="C78" i="35"/>
  <c r="B78" i="35"/>
  <c r="C77" i="35"/>
  <c r="B77" i="35"/>
  <c r="C76" i="35"/>
  <c r="B76" i="35"/>
  <c r="C75" i="35"/>
  <c r="B75" i="35"/>
  <c r="C74" i="35"/>
  <c r="B74" i="35"/>
  <c r="C73" i="35"/>
  <c r="B73" i="35"/>
  <c r="C72" i="35"/>
  <c r="B72" i="35"/>
  <c r="C68" i="35"/>
  <c r="B68" i="35"/>
  <c r="C67" i="35"/>
  <c r="B67" i="35"/>
  <c r="C32" i="35"/>
  <c r="B32" i="35"/>
  <c r="C31" i="35"/>
  <c r="B31" i="35"/>
  <c r="M23" i="35"/>
  <c r="I23" i="35"/>
  <c r="J23" i="35" s="1"/>
  <c r="F23" i="35"/>
  <c r="M18" i="35"/>
  <c r="J18" i="35"/>
  <c r="L18" i="35" s="1"/>
  <c r="F18" i="35"/>
  <c r="H18" i="35" s="1"/>
  <c r="M17" i="35"/>
  <c r="J17" i="35"/>
  <c r="L17" i="35" s="1"/>
  <c r="F17" i="35"/>
  <c r="H17" i="35" s="1"/>
  <c r="E16" i="35"/>
  <c r="D16" i="35"/>
  <c r="C16" i="35"/>
  <c r="B16" i="35"/>
  <c r="B119" i="35" s="1"/>
  <c r="Q12" i="35"/>
  <c r="M12" i="35"/>
  <c r="J12" i="35"/>
  <c r="L12" i="35" s="1"/>
  <c r="F12" i="35"/>
  <c r="H12" i="35" s="1"/>
  <c r="Q11" i="35"/>
  <c r="M11" i="35"/>
  <c r="J11" i="35"/>
  <c r="L11" i="35" s="1"/>
  <c r="F11" i="35"/>
  <c r="H11" i="35" s="1"/>
  <c r="I10" i="35"/>
  <c r="E10" i="35"/>
  <c r="D10" i="35"/>
  <c r="B10" i="35"/>
  <c r="C30" i="35" l="1"/>
  <c r="C125" i="35"/>
  <c r="B89" i="35"/>
  <c r="C89" i="35"/>
  <c r="B66" i="35"/>
  <c r="C66" i="35"/>
  <c r="J16" i="37"/>
  <c r="L16" i="37" s="1"/>
  <c r="B30" i="35"/>
  <c r="B125" i="35"/>
  <c r="B25" i="36"/>
  <c r="B26" i="36" s="1"/>
  <c r="I16" i="35"/>
  <c r="J16" i="35" s="1"/>
  <c r="L16" i="35" s="1"/>
  <c r="B37" i="36"/>
  <c r="B39" i="36" s="1"/>
  <c r="M10" i="35"/>
  <c r="C111" i="35"/>
  <c r="B16" i="36"/>
  <c r="B18" i="36" s="1"/>
  <c r="B8" i="36"/>
  <c r="B10" i="36" s="1"/>
  <c r="F10" i="35"/>
  <c r="H10" i="35" s="1"/>
  <c r="J10" i="35"/>
  <c r="L10" i="35" s="1"/>
  <c r="F16" i="35"/>
  <c r="H16" i="35" s="1"/>
  <c r="M16" i="35" l="1"/>
  <c r="C55" i="34"/>
  <c r="C56" i="34" s="1"/>
  <c r="B112" i="34"/>
  <c r="B115" i="34" s="1"/>
  <c r="B92" i="34"/>
  <c r="C91" i="34"/>
  <c r="C92" i="34" s="1"/>
  <c r="D76" i="34"/>
  <c r="C76" i="34"/>
  <c r="B76" i="34"/>
  <c r="D75" i="34"/>
  <c r="C75" i="34"/>
  <c r="B75" i="34"/>
  <c r="B56" i="34"/>
  <c r="D37" i="34"/>
  <c r="D39" i="34" s="1"/>
  <c r="C37" i="34"/>
  <c r="C39" i="34" s="1"/>
  <c r="B35" i="34"/>
  <c r="B34" i="34"/>
  <c r="D25" i="34"/>
  <c r="C25" i="34"/>
  <c r="K23" i="34"/>
  <c r="G23" i="34"/>
  <c r="B23" i="34"/>
  <c r="B22" i="34"/>
  <c r="D16" i="34"/>
  <c r="D18" i="34" s="1"/>
  <c r="C16" i="34"/>
  <c r="C18" i="34" s="1"/>
  <c r="B14" i="34"/>
  <c r="B13" i="34"/>
  <c r="D8" i="34"/>
  <c r="D10" i="34" s="1"/>
  <c r="C8" i="34"/>
  <c r="C10" i="34" s="1"/>
  <c r="B6" i="34"/>
  <c r="B5" i="34"/>
  <c r="C127" i="32"/>
  <c r="B127" i="32"/>
  <c r="C126" i="32"/>
  <c r="B126" i="32"/>
  <c r="B123" i="32"/>
  <c r="B121" i="32"/>
  <c r="B120" i="32"/>
  <c r="C113" i="32"/>
  <c r="B113" i="32"/>
  <c r="I113" i="32" s="1"/>
  <c r="K113" i="32" s="1"/>
  <c r="C112" i="32"/>
  <c r="B112" i="32"/>
  <c r="I112" i="32" s="1"/>
  <c r="K112" i="32" s="1"/>
  <c r="L104" i="32"/>
  <c r="K104" i="32"/>
  <c r="C104" i="32"/>
  <c r="B104" i="32"/>
  <c r="L103" i="32"/>
  <c r="K103" i="32"/>
  <c r="C103" i="32"/>
  <c r="B103" i="32"/>
  <c r="L102" i="32"/>
  <c r="K102" i="32"/>
  <c r="C102" i="32"/>
  <c r="B102" i="32"/>
  <c r="L101" i="32"/>
  <c r="K101" i="32"/>
  <c r="C101" i="32"/>
  <c r="B101" i="32"/>
  <c r="L100" i="32"/>
  <c r="K100" i="32"/>
  <c r="C100" i="32"/>
  <c r="B100" i="32"/>
  <c r="L99" i="32"/>
  <c r="K99" i="32"/>
  <c r="C99" i="32"/>
  <c r="B99" i="32"/>
  <c r="L98" i="32"/>
  <c r="K98" i="32"/>
  <c r="C98" i="32"/>
  <c r="B98" i="32"/>
  <c r="L97" i="32"/>
  <c r="K97" i="32"/>
  <c r="C97" i="32"/>
  <c r="B97" i="32"/>
  <c r="L96" i="32"/>
  <c r="K96" i="32"/>
  <c r="C96" i="32"/>
  <c r="B96" i="32"/>
  <c r="L91" i="32"/>
  <c r="K91" i="32"/>
  <c r="J91" i="32"/>
  <c r="C91" i="32"/>
  <c r="B91" i="32"/>
  <c r="L90" i="32"/>
  <c r="K90" i="32"/>
  <c r="J90" i="32"/>
  <c r="C90" i="32"/>
  <c r="B90" i="32"/>
  <c r="J89" i="32"/>
  <c r="C80" i="32"/>
  <c r="B80" i="32"/>
  <c r="C79" i="32"/>
  <c r="B79" i="32"/>
  <c r="C78" i="32"/>
  <c r="B78" i="32"/>
  <c r="C77" i="32"/>
  <c r="B77" i="32"/>
  <c r="C76" i="32"/>
  <c r="B76" i="32"/>
  <c r="C75" i="32"/>
  <c r="B75" i="32"/>
  <c r="C74" i="32"/>
  <c r="B74" i="32"/>
  <c r="C73" i="32"/>
  <c r="B73" i="32"/>
  <c r="C72" i="32"/>
  <c r="B72" i="32"/>
  <c r="C68" i="32"/>
  <c r="B68" i="32"/>
  <c r="C67" i="32"/>
  <c r="B67" i="32"/>
  <c r="I61" i="32"/>
  <c r="C32" i="32"/>
  <c r="B32" i="32"/>
  <c r="I32" i="32" s="1"/>
  <c r="K32" i="32" s="1"/>
  <c r="C31" i="32"/>
  <c r="B31" i="32"/>
  <c r="I26" i="32"/>
  <c r="H26" i="32"/>
  <c r="M23" i="32"/>
  <c r="I23" i="32"/>
  <c r="J23" i="32" s="1"/>
  <c r="F23" i="32"/>
  <c r="N21" i="32"/>
  <c r="M21" i="32"/>
  <c r="I21" i="32"/>
  <c r="J21" i="32" s="1"/>
  <c r="F21" i="32"/>
  <c r="M18" i="32"/>
  <c r="J18" i="32"/>
  <c r="L18" i="32" s="1"/>
  <c r="F18" i="32"/>
  <c r="H18" i="32" s="1"/>
  <c r="M17" i="32"/>
  <c r="J17" i="32"/>
  <c r="L17" i="32" s="1"/>
  <c r="F17" i="32"/>
  <c r="H17" i="32" s="1"/>
  <c r="E16" i="32"/>
  <c r="D16" i="32"/>
  <c r="C16" i="32"/>
  <c r="B16" i="32"/>
  <c r="B119" i="32" s="1"/>
  <c r="H14" i="32"/>
  <c r="Q12" i="32"/>
  <c r="M12" i="32"/>
  <c r="J12" i="32"/>
  <c r="L12" i="32" s="1"/>
  <c r="F12" i="32"/>
  <c r="H12" i="32" s="1"/>
  <c r="Q11" i="32"/>
  <c r="M11" i="32"/>
  <c r="J11" i="32"/>
  <c r="L11" i="32" s="1"/>
  <c r="F11" i="32"/>
  <c r="H11" i="32" s="1"/>
  <c r="I10" i="32"/>
  <c r="E10" i="32"/>
  <c r="D10" i="32"/>
  <c r="B10" i="32"/>
  <c r="C66" i="32" l="1"/>
  <c r="B16" i="34"/>
  <c r="B18" i="34" s="1"/>
  <c r="B66" i="32"/>
  <c r="I16" i="32"/>
  <c r="J16" i="32" s="1"/>
  <c r="L16" i="32" s="1"/>
  <c r="C30" i="32"/>
  <c r="B125" i="32"/>
  <c r="L89" i="32"/>
  <c r="B30" i="32"/>
  <c r="I30" i="32" s="1"/>
  <c r="K30" i="32" s="1"/>
  <c r="B37" i="34"/>
  <c r="B39" i="34" s="1"/>
  <c r="B25" i="34"/>
  <c r="B8" i="34"/>
  <c r="B10" i="34" s="1"/>
  <c r="I31" i="32"/>
  <c r="K31" i="32" s="1"/>
  <c r="K89" i="32"/>
  <c r="F16" i="32"/>
  <c r="H16" i="32" s="1"/>
  <c r="F10" i="32"/>
  <c r="H10" i="32" s="1"/>
  <c r="B89" i="32"/>
  <c r="J10" i="32"/>
  <c r="L10" i="32" s="1"/>
  <c r="C89" i="32"/>
  <c r="C111" i="32"/>
  <c r="C125" i="32"/>
  <c r="B111" i="32"/>
  <c r="I111" i="32" s="1"/>
  <c r="K111" i="32" s="1"/>
  <c r="M10" i="32"/>
  <c r="M16" i="32" l="1"/>
  <c r="J21" i="29"/>
  <c r="B112" i="31"/>
  <c r="B115" i="31" s="1"/>
  <c r="B92" i="31"/>
  <c r="C91" i="31"/>
  <c r="C92" i="31" s="1"/>
  <c r="D76" i="31"/>
  <c r="C76" i="31"/>
  <c r="B76" i="31"/>
  <c r="D75" i="31"/>
  <c r="C75" i="31"/>
  <c r="B75" i="31"/>
  <c r="B56" i="31"/>
  <c r="C55" i="31"/>
  <c r="C56" i="31" s="1"/>
  <c r="D37" i="31"/>
  <c r="D39" i="31" s="1"/>
  <c r="C37" i="31"/>
  <c r="C39" i="31" s="1"/>
  <c r="B35" i="31"/>
  <c r="B34" i="31"/>
  <c r="D25" i="31"/>
  <c r="C25" i="31"/>
  <c r="K23" i="31"/>
  <c r="G23" i="31"/>
  <c r="B23" i="31"/>
  <c r="B22" i="31"/>
  <c r="D16" i="31"/>
  <c r="D18" i="31" s="1"/>
  <c r="C16" i="31"/>
  <c r="C18" i="31" s="1"/>
  <c r="B14" i="31"/>
  <c r="B13" i="31"/>
  <c r="D8" i="31"/>
  <c r="D10" i="31" s="1"/>
  <c r="C8" i="31"/>
  <c r="C10" i="31" s="1"/>
  <c r="B6" i="31"/>
  <c r="B5" i="31"/>
  <c r="I10" i="29"/>
  <c r="C127" i="29"/>
  <c r="B127" i="29"/>
  <c r="C126" i="29"/>
  <c r="B126" i="29"/>
  <c r="B123" i="29"/>
  <c r="B121" i="29"/>
  <c r="B120" i="29"/>
  <c r="C113" i="29"/>
  <c r="B113" i="29"/>
  <c r="C112" i="29"/>
  <c r="B112" i="29"/>
  <c r="C104" i="29"/>
  <c r="B104" i="29"/>
  <c r="C103" i="29"/>
  <c r="B103" i="29"/>
  <c r="C102" i="29"/>
  <c r="B102" i="29"/>
  <c r="C101" i="29"/>
  <c r="B101" i="29"/>
  <c r="C100" i="29"/>
  <c r="B100" i="29"/>
  <c r="C99" i="29"/>
  <c r="B99" i="29"/>
  <c r="C98" i="29"/>
  <c r="B98" i="29"/>
  <c r="C97" i="29"/>
  <c r="B97" i="29"/>
  <c r="C96" i="29"/>
  <c r="B96" i="29"/>
  <c r="C91" i="29"/>
  <c r="B91" i="29"/>
  <c r="C90" i="29"/>
  <c r="B90" i="29"/>
  <c r="C80" i="29"/>
  <c r="B80" i="29"/>
  <c r="C79" i="29"/>
  <c r="B79" i="29"/>
  <c r="C78" i="29"/>
  <c r="B78" i="29"/>
  <c r="C77" i="29"/>
  <c r="B77" i="29"/>
  <c r="C76" i="29"/>
  <c r="B76" i="29"/>
  <c r="C75" i="29"/>
  <c r="B75" i="29"/>
  <c r="C74" i="29"/>
  <c r="B74" i="29"/>
  <c r="C73" i="29"/>
  <c r="B73" i="29"/>
  <c r="C72" i="29"/>
  <c r="B72" i="29"/>
  <c r="C68" i="29"/>
  <c r="B68" i="29"/>
  <c r="C67" i="29"/>
  <c r="B67" i="29"/>
  <c r="C32" i="29"/>
  <c r="B32" i="29"/>
  <c r="C31" i="29"/>
  <c r="B31" i="29"/>
  <c r="M23" i="29"/>
  <c r="I23" i="29"/>
  <c r="J23" i="29" s="1"/>
  <c r="F23" i="29"/>
  <c r="F21" i="29"/>
  <c r="M18" i="29"/>
  <c r="J18" i="29"/>
  <c r="L18" i="29" s="1"/>
  <c r="F18" i="29"/>
  <c r="H18" i="29" s="1"/>
  <c r="M17" i="29"/>
  <c r="J17" i="29"/>
  <c r="L17" i="29" s="1"/>
  <c r="F17" i="29"/>
  <c r="H17" i="29" s="1"/>
  <c r="E16" i="29"/>
  <c r="D16" i="29"/>
  <c r="C16" i="29"/>
  <c r="B16" i="29"/>
  <c r="B119" i="29" s="1"/>
  <c r="H14" i="29"/>
  <c r="Q12" i="29"/>
  <c r="M12" i="29"/>
  <c r="J12" i="29"/>
  <c r="L12" i="29" s="1"/>
  <c r="F12" i="29"/>
  <c r="H12" i="29" s="1"/>
  <c r="Q11" i="29"/>
  <c r="M11" i="29"/>
  <c r="J11" i="29"/>
  <c r="L11" i="29" s="1"/>
  <c r="F11" i="29"/>
  <c r="H11" i="29" s="1"/>
  <c r="E10" i="29"/>
  <c r="D10" i="29"/>
  <c r="B10" i="29"/>
  <c r="B112" i="28"/>
  <c r="B115" i="28" s="1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4" i="28"/>
  <c r="D25" i="28"/>
  <c r="C25" i="28"/>
  <c r="K23" i="28"/>
  <c r="G23" i="28"/>
  <c r="B23" i="28"/>
  <c r="B22" i="28"/>
  <c r="D16" i="28"/>
  <c r="D18" i="28" s="1"/>
  <c r="C16" i="28"/>
  <c r="C18" i="28" s="1"/>
  <c r="B14" i="28"/>
  <c r="B13" i="28"/>
  <c r="D8" i="28"/>
  <c r="D10" i="28" s="1"/>
  <c r="C8" i="28"/>
  <c r="C10" i="28" s="1"/>
  <c r="B6" i="28"/>
  <c r="B5" i="28"/>
  <c r="M21" i="27"/>
  <c r="B8" i="28" l="1"/>
  <c r="B10" i="28" s="1"/>
  <c r="B25" i="28"/>
  <c r="B37" i="28"/>
  <c r="M10" i="29"/>
  <c r="B37" i="31"/>
  <c r="B39" i="31" s="1"/>
  <c r="B25" i="31"/>
  <c r="I16" i="29"/>
  <c r="M16" i="29" s="1"/>
  <c r="B16" i="31"/>
  <c r="B18" i="31" s="1"/>
  <c r="B8" i="31"/>
  <c r="B10" i="31" s="1"/>
  <c r="B125" i="29"/>
  <c r="C111" i="29"/>
  <c r="C125" i="29"/>
  <c r="C89" i="29"/>
  <c r="F16" i="29"/>
  <c r="H16" i="29" s="1"/>
  <c r="F10" i="29"/>
  <c r="H10" i="29" s="1"/>
  <c r="J10" i="29"/>
  <c r="L10" i="29" s="1"/>
  <c r="C66" i="29"/>
  <c r="C30" i="29"/>
  <c r="B89" i="29"/>
  <c r="B66" i="29"/>
  <c r="B30" i="29"/>
  <c r="B111" i="29"/>
  <c r="B16" i="28"/>
  <c r="B18" i="28" s="1"/>
  <c r="B39" i="28"/>
  <c r="N21" i="27"/>
  <c r="J16" i="29" l="1"/>
  <c r="L16" i="29" s="1"/>
  <c r="M18" i="27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B67" i="27"/>
  <c r="I61" i="27"/>
  <c r="C32" i="27"/>
  <c r="B32" i="27"/>
  <c r="I32" i="27" s="1"/>
  <c r="K32" i="27" s="1"/>
  <c r="C31" i="27"/>
  <c r="B31" i="27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H11" i="27" s="1"/>
  <c r="I10" i="27"/>
  <c r="E10" i="27"/>
  <c r="D10" i="27"/>
  <c r="B10" i="27"/>
  <c r="F18" i="26"/>
  <c r="H18" i="26" s="1"/>
  <c r="F17" i="26"/>
  <c r="H17" i="26" s="1"/>
  <c r="M18" i="26"/>
  <c r="M17" i="26"/>
  <c r="H26" i="26"/>
  <c r="M23" i="26"/>
  <c r="M43" i="21"/>
  <c r="C127" i="26"/>
  <c r="B127" i="26"/>
  <c r="C126" i="26"/>
  <c r="B126" i="26"/>
  <c r="B123" i="26"/>
  <c r="B121" i="26"/>
  <c r="B120" i="26"/>
  <c r="C113" i="26"/>
  <c r="B113" i="26"/>
  <c r="I113" i="26" s="1"/>
  <c r="K113" i="26" s="1"/>
  <c r="C112" i="26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B67" i="26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J17" i="26"/>
  <c r="L17" i="26" s="1"/>
  <c r="E16" i="26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7" i="25"/>
  <c r="F18" i="25"/>
  <c r="I23" i="25"/>
  <c r="J23" i="25" s="1"/>
  <c r="F23" i="25"/>
  <c r="M21" i="25"/>
  <c r="I21" i="25"/>
  <c r="J21" i="25" s="1"/>
  <c r="B66" i="26" l="1"/>
  <c r="F10" i="26"/>
  <c r="H10" i="26" s="1"/>
  <c r="C111" i="27"/>
  <c r="F10" i="27"/>
  <c r="H10" i="27" s="1"/>
  <c r="C66" i="26"/>
  <c r="F16" i="26"/>
  <c r="H16" i="26" s="1"/>
  <c r="C125" i="26"/>
  <c r="J10" i="27"/>
  <c r="L10" i="27" s="1"/>
  <c r="M10" i="27"/>
  <c r="C66" i="27"/>
  <c r="C111" i="26"/>
  <c r="B30" i="27"/>
  <c r="I30" i="27" s="1"/>
  <c r="K30" i="27" s="1"/>
  <c r="K89" i="27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B111" i="26"/>
  <c r="I111" i="26" s="1"/>
  <c r="K111" i="26" s="1"/>
  <c r="J10" i="26"/>
  <c r="L10" i="26" s="1"/>
  <c r="I10" i="25"/>
  <c r="E10" i="25"/>
  <c r="D10" i="25"/>
  <c r="B10" i="25"/>
  <c r="E16" i="25"/>
  <c r="D16" i="25"/>
  <c r="B16" i="25"/>
  <c r="C127" i="25"/>
  <c r="B127" i="25"/>
  <c r="C126" i="25"/>
  <c r="B126" i="25"/>
  <c r="B123" i="25"/>
  <c r="B121" i="25"/>
  <c r="B120" i="25"/>
  <c r="C113" i="25"/>
  <c r="B113" i="25"/>
  <c r="C112" i="25"/>
  <c r="B112" i="25"/>
  <c r="I112" i="25" s="1"/>
  <c r="K112" i="25" s="1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B90" i="25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I16" i="25" l="1"/>
  <c r="C125" i="25"/>
  <c r="M10" i="25"/>
  <c r="C66" i="25"/>
  <c r="F10" i="25"/>
  <c r="H10" i="25" s="1"/>
  <c r="B89" i="25"/>
  <c r="B125" i="25"/>
  <c r="F16" i="25"/>
  <c r="H16" i="25" s="1"/>
  <c r="C89" i="25"/>
  <c r="B111" i="25"/>
  <c r="I111" i="25" s="1"/>
  <c r="K111" i="25" s="1"/>
  <c r="J16" i="26"/>
  <c r="L16" i="26" s="1"/>
  <c r="K89" i="25"/>
  <c r="B30" i="25"/>
  <c r="I30" i="25" s="1"/>
  <c r="K30" i="25" s="1"/>
  <c r="I113" i="25"/>
  <c r="K113" i="25" s="1"/>
  <c r="L89" i="25"/>
  <c r="J16" i="27"/>
  <c r="L16" i="27" s="1"/>
  <c r="C111" i="25"/>
  <c r="M16" i="25"/>
  <c r="J10" i="25"/>
  <c r="L10" i="25" s="1"/>
  <c r="J16" i="25"/>
  <c r="L16" i="25" s="1"/>
  <c r="C30" i="25"/>
  <c r="I32" i="25"/>
  <c r="K32" i="25" s="1"/>
  <c r="B66" i="25"/>
  <c r="B119" i="25"/>
  <c r="I26" i="24" l="1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C132" i="21"/>
  <c r="B132" i="21"/>
  <c r="I132" i="21" s="1"/>
  <c r="K132" i="21" s="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M21" i="21" s="1"/>
  <c r="C109" i="21"/>
  <c r="C131" i="21"/>
  <c r="C86" i="21"/>
  <c r="F21" i="21"/>
  <c r="H21" i="21" s="1"/>
  <c r="J23" i="21"/>
  <c r="L23" i="21" s="1"/>
  <c r="C145" i="2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B122" i="21"/>
  <c r="M12" i="19"/>
  <c r="M11" i="19"/>
  <c r="Q12" i="19"/>
  <c r="Q11" i="19"/>
  <c r="F29" i="21" l="1"/>
  <c r="J21" i="21"/>
  <c r="L21" i="21" s="1"/>
  <c r="I29" i="2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C114" i="19" s="1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I41" i="17"/>
  <c r="J41" i="17" s="1"/>
  <c r="F29" i="19" l="1"/>
  <c r="I29" i="19"/>
  <c r="M29" i="19" s="1"/>
  <c r="L114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J29" i="19" l="1"/>
  <c r="I21" i="17"/>
  <c r="J21" i="17" s="1"/>
  <c r="L21" i="17" s="1"/>
  <c r="C84" i="17"/>
  <c r="F25" i="17"/>
  <c r="H25" i="17" s="1"/>
  <c r="M38" i="17"/>
  <c r="J30" i="17"/>
  <c r="M30" i="17"/>
  <c r="M22" i="17"/>
  <c r="C48" i="17"/>
  <c r="B129" i="17"/>
  <c r="I129" i="17" s="1"/>
  <c r="K129" i="17" s="1"/>
  <c r="L107" i="17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M21" i="17" l="1"/>
  <c r="B90" i="17"/>
  <c r="J38" i="15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C114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B29" i="14" l="1"/>
  <c r="F21" i="14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C114" i="14" l="1"/>
  <c r="F29" i="14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107" i="12" l="1"/>
  <c r="C48" i="12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M29" i="8" l="1"/>
  <c r="F155" i="5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C107" i="5" l="1"/>
  <c r="I16" i="5"/>
  <c r="I131" i="5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D39" i="3" s="1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J35" i="2" s="1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J16" i="2" l="1"/>
  <c r="L16" i="2" s="1"/>
  <c r="I29" i="2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<sst xmlns="http://schemas.openxmlformats.org/spreadsheetml/2006/main" count="5901" uniqueCount="243">
  <si>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</si>
  <si>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</si>
  <si>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</si>
  <si>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</si>
  <si>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</si>
  <si>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</si>
  <si>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</si>
  <si>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</si>
  <si>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</si>
  <si>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</si>
  <si>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</si>
  <si>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</si>
  <si>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</si>
  <si>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</si>
  <si>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</si>
  <si>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</si>
  <si>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</si>
  <si>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</si>
  <si>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</si>
  <si>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</si>
  <si>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</si>
  <si>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</si>
  <si>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</si>
  <si>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</si>
  <si>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</si>
  <si>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</si>
  <si>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</si>
  <si>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</si>
  <si>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</si>
  <si>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</si>
  <si>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</si>
  <si>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</si>
  <si>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</si>
  <si>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</si>
  <si>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</si>
  <si>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</si>
  <si>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</si>
  <si>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</si>
  <si>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</si>
  <si>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</si>
  <si>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</si>
  <si>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</si>
  <si>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</si>
  <si>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</si>
  <si>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</si>
  <si>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</si>
  <si>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</si>
  <si>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</si>
  <si>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</si>
  <si>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</si>
  <si>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</si>
  <si>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</si>
  <si>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</si>
  <si>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</si>
  <si>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</si>
  <si>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</si>
  <si>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</si>
  <si>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</si>
  <si>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</si>
  <si>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</si>
  <si>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</si>
  <si>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</si>
  <si>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</si>
  <si>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</si>
  <si>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</si>
  <si>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</si>
  <si>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</si>
  <si>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</si>
  <si>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</si>
  <si>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</si>
  <si>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</si>
  <si>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</si>
  <si>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</si>
  <si>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</si>
  <si>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</si>
  <si>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</si>
  <si>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</si>
  <si>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</si>
  <si>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</si>
  <si>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</si>
  <si>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</si>
  <si>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</si>
  <si>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</si>
  <si>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</si>
  <si>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</si>
  <si>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</si>
  <si>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</si>
  <si>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</si>
  <si>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</si>
  <si>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</si>
  <si>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</si>
  <si>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</si>
  <si>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</si>
  <si>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</si>
  <si>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</si>
  <si>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</si>
  <si>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</si>
  <si>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</si>
  <si>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</si>
  <si>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</si>
  <si>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</si>
  <si>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</si>
  <si>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</si>
  <si>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</si>
  <si>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</si>
  <si>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</si>
  <si>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</si>
  <si>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</si>
  <si>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</si>
  <si>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</si>
  <si>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</si>
  <si>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</si>
  <si>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</si>
  <si>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</si>
  <si>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</si>
  <si>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</si>
  <si>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</si>
  <si>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</si>
  <si>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</si>
  <si>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</si>
  <si>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</si>
  <si>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</si>
  <si>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</si>
  <si>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</si>
  <si>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</si>
  <si>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</si>
  <si>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</si>
  <si>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</si>
  <si>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</si>
  <si>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</si>
  <si>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</si>
  <si>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</si>
  <si>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</si>
  <si>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</si>
  <si>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</si>
  <si>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</si>
  <si>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</si>
  <si>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</si>
  <si>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</si>
  <si>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</si>
  <si>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</si>
  <si>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</si>
  <si>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</si>
  <si>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</si>
  <si>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</si>
  <si>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</si>
  <si>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</si>
  <si>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</si>
  <si>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</si>
  <si>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</si>
  <si>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</si>
  <si>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</si>
  <si>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</si>
  <si>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</si>
  <si>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</si>
  <si>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</si>
  <si>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</si>
  <si>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</si>
  <si>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</si>
  <si>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</si>
  <si>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</si>
  <si>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</si>
  <si>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</si>
  <si>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</si>
  <si>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</si>
  <si>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</si>
  <si>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</si>
  <si>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</si>
  <si>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</si>
  <si>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</si>
  <si>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</si>
  <si>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</si>
  <si>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</si>
  <si>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</si>
  <si>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</si>
  <si>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</si>
  <si>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</si>
  <si>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</si>
  <si>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</si>
  <si>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</si>
  <si>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</si>
  <si>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</si>
  <si>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</si>
  <si>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</si>
  <si>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</si>
  <si>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</si>
  <si>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</si>
  <si>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เป้าหมาย Q3</t>
  </si>
  <si>
    <t>เป้าหมายใช้จ่าย Q3</t>
  </si>
  <si>
    <t>19 04 67 ประเทศ</t>
  </si>
  <si>
    <t>19 04 67 จังหวัดเชียงใหม่</t>
  </si>
  <si>
    <t>เป้าหมายการใช้จ่ายงบประมาณ ประจำปีงบประมาณ พ.ศ. 2567</t>
  </si>
  <si>
    <t>ข้อมูล ณ วันที่ 30 เมษายน 2567</t>
  </si>
  <si>
    <t>เป้าหมาย
Q3</t>
  </si>
  <si>
    <t>ผลการใช้จ่ายงบประมาณรายจ่าย ประจำปีงบประมาณ พ.ศ. 2567</t>
  </si>
  <si>
    <t>ข้อมูล ณ 30 เมษายน 2567</t>
  </si>
  <si>
    <t>ข้อมูล ณ วันที่ 19 เมษายน 2567</t>
  </si>
  <si>
    <t>ข้อมูล ณ วันที่ 21 เมษายน 2567</t>
  </si>
  <si>
    <t>ข้อมูล ณ 21 เมษายน 2567</t>
  </si>
  <si>
    <t>30 04 67 ประเทศ</t>
  </si>
  <si>
    <t>30 04 67 จังหวัดเชียงใหม่</t>
  </si>
  <si>
    <t>30 4 67</t>
  </si>
  <si>
    <t xml:space="preserve">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</si>
  <si>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หมายเหตุ : 1. วงเงินงบประมาณหลังโอนเปลี่ยนแปลงเป็นวงเงินของปีงบประมาณ พ.ศ. 2566 ไปพลางก่อน เนื่องจากส่วนกลางยังไม่ได้โอนจัดสรรงบประมาณไปยังหน่วยงานในภูมิภาค
              2. วงเงินงบประมาณหลังโอนเปลี่ยนแปลงเป็นวงเงินตามพระราชบัญญัติงบประมาณรายจ่ายประจำปี ซึ่งยังอยู่ระหว่างดำเนินการเบิกหักผลักส่งเป็นงบประมาณรายจ่ายประจำปีงบประมาณ พ.ศ. 2567</t>
  </si>
  <si>
    <t>ข้อมูล ณ วันที่ 23 พฤษภาคม 2567</t>
  </si>
  <si>
    <t>ข้อมูล ณ 23 พฤษภาคม 2567</t>
  </si>
  <si>
    <t>ข้อมูล ณ วันที่ 17 พฤษภาคม 2567</t>
  </si>
  <si>
    <t>17 05 67 ประเทศ</t>
  </si>
  <si>
    <t>17 05 67 จังหวัดเชียงใหม่</t>
  </si>
  <si>
    <t>เป้าหมายเบิกจ่าย Q3</t>
  </si>
  <si>
    <t>17 05 67</t>
  </si>
  <si>
    <t xml:space="preserve"> +/- เป้าหมาย</t>
  </si>
  <si>
    <t>ข้อมูล ณ วันที่ 31 พฤษภาคม 2567</t>
  </si>
  <si>
    <t>ข้อมูล ณ 31 พฤษภาคม 2567</t>
  </si>
  <si>
    <t>31 05 67 จังหวัดเชียงใหม่</t>
  </si>
  <si>
    <t>31 05 67</t>
  </si>
  <si>
    <t>31 05 67 ประเทศ</t>
  </si>
  <si>
    <t>ข้อมูล ณ วันที่ 7 มิถุนายน 2567</t>
  </si>
  <si>
    <t>ข้อมูล ณ วันที่ 10 มิถุนายน 2567</t>
  </si>
  <si>
    <t>7 มิถุนายน 67 ประเทศ</t>
  </si>
  <si>
    <t>10 6 67 จังหวัดเชียงใหม่</t>
  </si>
  <si>
    <t>ข้อมูล ณ 10 มิถุนายน 2567</t>
  </si>
  <si>
    <t>ข้อมูล ณ วันที่ 21 มิถุนายน 2567</t>
  </si>
  <si>
    <t>ข้อมูล ณ วันที่ 25 มิถุนายน 2567</t>
  </si>
  <si>
    <t>ข้อมูล ณ 25 มิถุนายน 2567</t>
  </si>
  <si>
    <t>21 มิถุนายน 67 ประเทศ</t>
  </si>
  <si>
    <t>25 6 67 จังหวัดเชียงใหม่</t>
  </si>
  <si>
    <t>25 06 67</t>
  </si>
  <si>
    <t>ข้อมูล ณ วันที่ 30 มิถุนายน 2567</t>
  </si>
  <si>
    <t>ข้อมูล ณ 30 มิถุนายน 2567</t>
  </si>
  <si>
    <t>ตัวเลขจริง</t>
  </si>
  <si>
    <t>ปรับค่าให้เท่ากับช่องคงเหลือรวม</t>
  </si>
  <si>
    <t>ข้อมูล ณ 25 กรกฎาคม 2567</t>
  </si>
  <si>
    <t>ข้อมูล ณ วันที่ 19 กรกฎาคม 2567</t>
  </si>
  <si>
    <t>19 กรกฎาคม 67 ประเทศ</t>
  </si>
  <si>
    <t>เป้าหมายเบิกจ่าย Q4</t>
  </si>
  <si>
    <t>เป้าหมายใช้จ่าย Q4</t>
  </si>
  <si>
    <t>25 07 67 จังหวัดเชียงใหม่</t>
  </si>
  <si>
    <t>25 07 67</t>
  </si>
  <si>
    <t>ข้อมูล ณ วันที่ 31 กรกฎาคม 2567</t>
  </si>
  <si>
    <t>ข้อมูล ณ 31 กรกฎาคม 2567</t>
  </si>
  <si>
    <t>ที่มา : ระบบบริหารการเงินการคลังภาครัฐแบบอิเล็กทรอนิกส์ใหม่  (New GFMIS Thai)</t>
  </si>
  <si>
    <t>31 7 67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</si>
</sst>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#,##0.00,,"/>
    <numFmt numFmtId="189" formatCode="#,##0,,"/>
  </numFmts>
  <fonts count="10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2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b/>
      <sz val="11"/>
      <color rgb="FFFF0000"/>
      <name val="Tahoma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Tahoma"/>
      <family val="2"/>
      <scheme val="major"/>
    </font>
    <font>
      <b/>
      <sz val="11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color rgb="FFC00000"/>
      <name val="Tahoma"/>
      <family val="2"/>
      <scheme val="major"/>
    </font>
    <font>
      <sz val="11"/>
      <color rgb="FFC00000"/>
      <name val="Tahoma"/>
      <family val="2"/>
      <scheme val="major"/>
    </font>
    <font>
      <sz val="9"/>
      <name val="Tahoma"/>
      <family val="2"/>
      <scheme val="major"/>
    </font>
    <font>
      <sz val="11"/>
      <color indexed="8"/>
      <name val="Tahoma"/>
      <family val="2"/>
      <scheme val="minor"/>
    </font>
    <font>
      <b/>
      <sz val="10"/>
      <color rgb="FFC00000"/>
      <name val="Tahoma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ajor"/>
    </font>
    <font>
      <sz val="11"/>
      <name val="Tahoma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Tahoma"/>
      <family val="2"/>
      <scheme val="major"/>
    </font>
    <font>
      <sz val="11"/>
      <color theme="0"/>
      <name val="Tahoma"/>
      <family val="2"/>
      <scheme val="major"/>
    </font>
    <font>
      <b/>
      <sz val="11"/>
      <color theme="0"/>
      <name val="Tahoma"/>
      <family val="2"/>
      <scheme val="major"/>
    </font>
    <font>
      <sz val="8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Tahoma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Tahoma"/>
      <family val="2"/>
      <scheme val="major"/>
    </font>
    <font>
      <sz val="11"/>
      <color rgb="FF00B050"/>
      <name val="Tahoma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color rgb="FF00B0F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  <font>
      <b/>
      <sz val="1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11"/>
      <color rgb="FFC00000"/>
      <name val="Tahoma"/>
      <family val="2"/>
      <scheme val="minor"/>
    </font>
    <font>
      <sz val="11"/>
      <color rgb="FF00B050"/>
      <name val="Tahoma"/>
      <family val="2"/>
      <scheme val="minor"/>
    </font>
    <font>
      <sz val="14"/>
      <color theme="1"/>
      <name val="TH SarabunIT๙"/>
      <family val="2"/>
    </font>
    <font>
      <b/>
      <sz val="11"/>
      <color rgb="FF00B05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9" tint="-0.249977111117893"/>
      <name val="Tahoma"/>
      <family val="2"/>
      <scheme val="minor"/>
    </font>
    <font>
      <sz val="10"/>
      <name val="Verdana"/>
      <family val="2"/>
    </font>
    <font>
      <sz val="11"/>
      <color rgb="FFFF0000"/>
      <name val="Verdana"/>
      <family val="2"/>
    </font>
    <font>
      <b/>
      <sz val="14"/>
      <name val="Tahoma"/>
      <family val="2"/>
      <scheme val="major"/>
    </font>
    <font>
      <sz val="14"/>
      <name val="Tahoma"/>
      <family val="2"/>
      <scheme val="major"/>
    </font>
    <font>
      <b/>
      <sz val="13"/>
      <name val="Tahoma"/>
      <family val="2"/>
      <scheme val="major"/>
    </font>
    <font>
      <sz val="13"/>
      <name val="Tahoma"/>
      <family val="2"/>
      <scheme val="major"/>
    </font>
    <font>
      <sz val="13"/>
      <color theme="0"/>
      <name val="Tahoma"/>
      <family val="2"/>
      <scheme val="major"/>
    </font>
    <font>
      <b/>
      <sz val="13"/>
      <name val="Tahoma"/>
      <family val="2"/>
      <scheme val="minor"/>
    </font>
    <font>
      <b/>
      <sz val="13"/>
      <color rgb="FFFF0000"/>
      <name val="Tahoma"/>
      <family val="2"/>
      <scheme val="minor"/>
    </font>
    <font>
      <b/>
      <sz val="13"/>
      <color theme="1"/>
      <name val="Tahoma"/>
      <family val="2"/>
    </font>
    <font>
      <sz val="13"/>
      <name val="Tahoma"/>
      <family val="2"/>
    </font>
    <font>
      <sz val="13"/>
      <color rgb="FFFF0000"/>
      <name val="Tahoma"/>
      <family val="2"/>
    </font>
    <font>
      <b/>
      <sz val="13"/>
      <color rgb="FF00B050"/>
      <name val="Tahoma"/>
      <family val="2"/>
      <scheme val="major"/>
    </font>
    <font>
      <b/>
      <sz val="13"/>
      <color rgb="FFC00000"/>
      <name val="Tahoma"/>
      <family val="2"/>
      <scheme val="major"/>
    </font>
    <font>
      <sz val="13"/>
      <name val="Verdana"/>
      <family val="2"/>
    </font>
    <font>
      <sz val="13"/>
      <color rgb="FF00B050"/>
      <name val="Tahoma"/>
      <family val="2"/>
      <scheme val="major"/>
    </font>
    <font>
      <sz val="13"/>
      <color rgb="FFC00000"/>
      <name val="Tahoma"/>
      <family val="2"/>
      <scheme val="major"/>
    </font>
    <font>
      <b/>
      <sz val="13"/>
      <name val="Verdana"/>
      <family val="2"/>
    </font>
    <font>
      <sz val="12"/>
      <name val="Tahoma"/>
      <family val="2"/>
      <scheme val="major"/>
    </font>
    <font>
      <b/>
      <sz val="13"/>
      <color rgb="FF00B050"/>
      <name val="Tahoma"/>
      <family val="2"/>
      <scheme val="minor"/>
    </font>
    <font>
      <sz val="13"/>
      <color rgb="FF00B050"/>
      <name val="Tahoma"/>
      <family val="2"/>
    </font>
    <font>
      <sz val="20"/>
      <color theme="1"/>
      <name val="TH SarabunPSK"/>
      <family val="2"/>
    </font>
    <font>
      <sz val="14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4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b/>
      <sz val="14"/>
      <color indexed="8"/>
      <name val="Tahoma"/>
      <family val="2"/>
      <scheme val="major"/>
    </font>
    <font>
      <sz val="14"/>
      <color rgb="FF00B05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4"/>
      <color rgb="FFC00000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  <font>
      <sz val="14"/>
      <color indexed="8"/>
      <name val="Tahoma"/>
      <family val="2"/>
      <scheme val="major"/>
    </font>
    <font>
      <b/>
      <sz val="20"/>
      <color indexed="8"/>
      <name val="TH SarabunPSK"/>
      <family val="2"/>
    </font>
  </fonts>
  <fills count="21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8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88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88" fontId="5" fillId="2" borderId="6" xfId="0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8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88" fontId="6" fillId="0" borderId="11" xfId="1" applyNumberFormat="1" applyFont="1" applyFill="1" applyBorder="1" applyAlignment="1">
      <alignment horizontal="center" vertical="center" wrapText="1"/>
    </xf>
    <xf numFmtId="188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88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88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8" fontId="4" fillId="0" borderId="15" xfId="0" applyNumberFormat="1" applyFont="1" applyBorder="1" applyAlignment="1">
      <alignment vertical="center"/>
    </xf>
    <xf numFmtId="188" fontId="4" fillId="0" borderId="14" xfId="0" applyNumberFormat="1" applyFont="1" applyBorder="1" applyAlignment="1">
      <alignment vertical="center"/>
    </xf>
    <xf numFmtId="188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3" fontId="5" fillId="0" borderId="19" xfId="1" applyFont="1" applyFill="1" applyBorder="1" applyAlignment="1">
      <alignment horizontal="right" vertical="center" readingOrder="1"/>
    </xf>
    <xf numFmtId="188" fontId="8" fillId="0" borderId="20" xfId="1" applyNumberFormat="1" applyFont="1" applyFill="1" applyBorder="1" applyAlignment="1">
      <alignment vertical="center" readingOrder="1"/>
    </xf>
    <xf numFmtId="43" fontId="5" fillId="0" borderId="18" xfId="1" applyFont="1" applyFill="1" applyBorder="1" applyAlignment="1">
      <alignment vertical="center" readingOrder="1"/>
    </xf>
    <xf numFmtId="43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43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88" fontId="7" fillId="0" borderId="0" xfId="0" applyNumberFormat="1" applyFont="1" applyAlignment="1">
      <alignment horizontal="left" vertical="center" wrapText="1"/>
    </xf>
    <xf numFmtId="188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43" fontId="9" fillId="0" borderId="25" xfId="1" applyFont="1" applyFill="1" applyBorder="1"/>
    <xf numFmtId="188" fontId="10" fillId="0" borderId="20" xfId="0" applyNumberFormat="1" applyFont="1" applyBorder="1" applyAlignment="1">
      <alignment horizontal="right" vertical="center"/>
    </xf>
    <xf numFmtId="43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88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88" fontId="4" fillId="3" borderId="15" xfId="0" applyNumberFormat="1" applyFont="1" applyFill="1" applyBorder="1" applyAlignment="1">
      <alignment vertical="center"/>
    </xf>
    <xf numFmtId="188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8" fontId="5" fillId="0" borderId="19" xfId="1" applyNumberFormat="1" applyFont="1" applyFill="1" applyBorder="1" applyAlignment="1">
      <alignment vertical="center" readingOrder="1"/>
    </xf>
    <xf numFmtId="188" fontId="5" fillId="0" borderId="20" xfId="1" applyNumberFormat="1" applyFont="1" applyFill="1" applyBorder="1" applyAlignment="1">
      <alignment vertical="center" readingOrder="1"/>
    </xf>
    <xf numFmtId="188" fontId="5" fillId="0" borderId="18" xfId="1" applyNumberFormat="1" applyFont="1" applyFill="1" applyBorder="1" applyAlignment="1">
      <alignment vertical="center" readingOrder="1"/>
    </xf>
    <xf numFmtId="188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88" fontId="5" fillId="0" borderId="26" xfId="1" applyNumberFormat="1" applyFont="1" applyFill="1" applyBorder="1" applyAlignment="1">
      <alignment horizontal="right" vertical="center"/>
    </xf>
    <xf numFmtId="188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43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88" fontId="4" fillId="0" borderId="27" xfId="1" applyNumberFormat="1" applyFont="1" applyBorder="1" applyAlignment="1">
      <alignment vertical="center"/>
    </xf>
    <xf numFmtId="188" fontId="4" fillId="4" borderId="20" xfId="0" applyNumberFormat="1" applyFont="1" applyFill="1" applyBorder="1" applyAlignment="1">
      <alignment horizontal="right" vertical="center"/>
    </xf>
    <xf numFmtId="188" fontId="4" fillId="0" borderId="28" xfId="1" applyNumberFormat="1" applyFont="1" applyFill="1" applyBorder="1" applyAlignment="1">
      <alignment vertical="center"/>
    </xf>
    <xf numFmtId="188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88" fontId="4" fillId="0" borderId="26" xfId="1" applyNumberFormat="1" applyFont="1" applyFill="1" applyBorder="1" applyAlignment="1">
      <alignment horizontal="right" vertical="center"/>
    </xf>
    <xf numFmtId="188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8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88" fontId="4" fillId="0" borderId="31" xfId="0" applyNumberFormat="1" applyFont="1" applyBorder="1" applyAlignment="1">
      <alignment horizontal="right" vertical="center" wrapText="1" readingOrder="1"/>
    </xf>
    <xf numFmtId="188" fontId="4" fillId="0" borderId="0" xfId="0" applyNumberFormat="1" applyFont="1" applyAlignment="1">
      <alignment horizontal="right" vertical="center" wrapText="1" readingOrder="1"/>
    </xf>
    <xf numFmtId="43" fontId="4" fillId="0" borderId="20" xfId="1" applyFont="1" applyFill="1" applyBorder="1" applyAlignment="1">
      <alignment horizontal="center" vertical="center"/>
    </xf>
    <xf numFmtId="188" fontId="4" fillId="0" borderId="0" xfId="1" applyNumberFormat="1" applyFont="1" applyFill="1" applyAlignment="1">
      <alignment horizontal="center" vertical="center"/>
    </xf>
    <xf numFmtId="188" fontId="4" fillId="0" borderId="3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43" fontId="4" fillId="0" borderId="31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88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88" fontId="15" fillId="0" borderId="11" xfId="0" applyNumberFormat="1" applyFont="1" applyBorder="1" applyAlignment="1">
      <alignment horizontal="right" vertical="center" wrapText="1" readingOrder="1"/>
    </xf>
    <xf numFmtId="188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88" fontId="15" fillId="0" borderId="6" xfId="1" applyNumberFormat="1" applyFont="1" applyFill="1" applyBorder="1" applyAlignment="1">
      <alignment horizontal="center" vertical="center"/>
    </xf>
    <xf numFmtId="188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43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88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 wrapText="1" readingOrder="1"/>
    </xf>
    <xf numFmtId="188" fontId="14" fillId="0" borderId="6" xfId="1" applyNumberFormat="1" applyFont="1" applyFill="1" applyBorder="1" applyAlignment="1">
      <alignment horizontal="right" vertical="center" wrapText="1" readingOrder="1"/>
    </xf>
    <xf numFmtId="188" fontId="14" fillId="0" borderId="11" xfId="1" applyNumberFormat="1" applyFont="1" applyFill="1" applyBorder="1" applyAlignment="1">
      <alignment horizontal="right" vertical="center" wrapText="1" readingOrder="1"/>
    </xf>
    <xf numFmtId="188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88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88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8" fontId="15" fillId="0" borderId="32" xfId="1" applyNumberFormat="1" applyFont="1" applyBorder="1" applyAlignment="1">
      <alignment horizontal="right" vertical="center" wrapText="1"/>
    </xf>
    <xf numFmtId="188" fontId="15" fillId="0" borderId="6" xfId="1" applyNumberFormat="1" applyFont="1" applyFill="1" applyBorder="1" applyAlignment="1">
      <alignment horizontal="right" vertical="center" wrapText="1" readingOrder="1"/>
    </xf>
    <xf numFmtId="188" fontId="15" fillId="0" borderId="33" xfId="1" applyNumberFormat="1" applyFont="1" applyBorder="1" applyAlignment="1">
      <alignment horizontal="right" vertical="center" wrapText="1"/>
    </xf>
    <xf numFmtId="188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88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88" fontId="15" fillId="0" borderId="4" xfId="1" applyNumberFormat="1" applyFont="1" applyFill="1" applyBorder="1" applyAlignment="1">
      <alignment horizontal="right" vertical="center"/>
    </xf>
    <xf numFmtId="188" fontId="15" fillId="0" borderId="35" xfId="1" applyNumberFormat="1" applyFont="1" applyBorder="1" applyAlignment="1">
      <alignment horizontal="right" vertical="center" wrapText="1"/>
    </xf>
    <xf numFmtId="188" fontId="15" fillId="0" borderId="6" xfId="0" applyNumberFormat="1" applyFont="1" applyBorder="1" applyAlignment="1">
      <alignment horizontal="right" vertical="center" wrapText="1" readingOrder="1"/>
    </xf>
    <xf numFmtId="188" fontId="15" fillId="0" borderId="4" xfId="1" applyNumberFormat="1" applyFont="1" applyFill="1" applyBorder="1" applyAlignment="1">
      <alignment horizontal="center" vertical="center"/>
    </xf>
    <xf numFmtId="188" fontId="14" fillId="0" borderId="4" xfId="0" applyNumberFormat="1" applyFont="1" applyBorder="1" applyAlignment="1">
      <alignment horizontal="right" vertical="center" wrapText="1" readingOrder="1"/>
    </xf>
    <xf numFmtId="188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8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88" fontId="5" fillId="0" borderId="20" xfId="1" applyNumberFormat="1" applyFont="1" applyFill="1" applyBorder="1" applyAlignment="1">
      <alignment horizontal="right" vertical="center"/>
    </xf>
    <xf numFmtId="188" fontId="5" fillId="0" borderId="18" xfId="1" applyNumberFormat="1" applyFont="1" applyFill="1" applyBorder="1" applyAlignment="1">
      <alignment horizontal="right" vertical="center"/>
    </xf>
    <xf numFmtId="188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88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43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88" fontId="4" fillId="0" borderId="20" xfId="1" applyNumberFormat="1" applyFont="1" applyFill="1" applyBorder="1" applyAlignment="1">
      <alignment horizontal="right" vertical="center"/>
    </xf>
    <xf numFmtId="188" fontId="4" fillId="0" borderId="18" xfId="1" applyNumberFormat="1" applyFont="1" applyFill="1" applyBorder="1" applyAlignment="1">
      <alignment horizontal="right" vertical="center"/>
    </xf>
    <xf numFmtId="188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88" fontId="4" fillId="0" borderId="21" xfId="3" applyNumberFormat="1" applyFont="1" applyBorder="1" applyAlignment="1">
      <alignment vertical="center"/>
    </xf>
    <xf numFmtId="188" fontId="4" fillId="0" borderId="18" xfId="3" applyNumberFormat="1" applyFont="1" applyBorder="1" applyAlignment="1">
      <alignment vertical="center"/>
    </xf>
    <xf numFmtId="188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88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88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88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88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88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88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88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88" fontId="6" fillId="0" borderId="38" xfId="1" applyNumberFormat="1" applyFont="1" applyFill="1" applyBorder="1" applyAlignment="1">
      <alignment horizontal="center" vertical="center" wrapText="1"/>
    </xf>
    <xf numFmtId="188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88" fontId="19" fillId="0" borderId="6" xfId="0" applyNumberFormat="1" applyFont="1" applyBorder="1" applyAlignment="1">
      <alignment horizontal="right" vertical="center"/>
    </xf>
    <xf numFmtId="188" fontId="19" fillId="0" borderId="6" xfId="3" applyNumberFormat="1" applyFont="1" applyBorder="1" applyAlignment="1">
      <alignment horizontal="center" vertical="center"/>
    </xf>
    <xf numFmtId="43" fontId="4" fillId="0" borderId="5" xfId="1" applyFont="1" applyFill="1" applyBorder="1" applyAlignment="1">
      <alignment horizontal="center" vertical="center"/>
    </xf>
    <xf numFmtId="188" fontId="4" fillId="0" borderId="5" xfId="1" applyNumberFormat="1" applyFont="1" applyFill="1" applyBorder="1" applyAlignment="1">
      <alignment horizontal="right" vertical="center"/>
    </xf>
    <xf numFmtId="188" fontId="19" fillId="0" borderId="5" xfId="3" applyNumberFormat="1" applyFont="1" applyBorder="1" applyAlignment="1">
      <alignment horizontal="center" vertical="center"/>
    </xf>
    <xf numFmtId="188" fontId="4" fillId="0" borderId="5" xfId="0" applyNumberFormat="1" applyFont="1" applyBorder="1" applyAlignment="1">
      <alignment horizontal="center" vertical="center"/>
    </xf>
    <xf numFmtId="188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88" fontId="19" fillId="5" borderId="5" xfId="3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right" vertical="center"/>
    </xf>
    <xf numFmtId="189" fontId="4" fillId="0" borderId="0" xfId="0" applyNumberFormat="1" applyFont="1" applyAlignment="1">
      <alignment horizontal="right" vertical="center"/>
    </xf>
    <xf numFmtId="43" fontId="4" fillId="0" borderId="0" xfId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88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88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88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88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43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43" fontId="21" fillId="0" borderId="43" xfId="0" applyNumberFormat="1" applyFont="1" applyBorder="1" applyAlignment="1">
      <alignment horizontal="center" vertical="center" wrapText="1"/>
    </xf>
    <xf numFmtId="43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43" fontId="21" fillId="0" borderId="43" xfId="1" applyFont="1" applyBorder="1" applyAlignment="1">
      <alignment horizontal="center" vertical="center" wrapText="1"/>
    </xf>
    <xf numFmtId="43" fontId="21" fillId="0" borderId="0" xfId="1" applyFont="1" applyFill="1" applyAlignment="1">
      <alignment vertical="center"/>
    </xf>
    <xf numFmtId="43" fontId="21" fillId="0" borderId="4" xfId="1" applyFont="1" applyFill="1" applyBorder="1" applyAlignment="1">
      <alignment vertical="center" readingOrder="1"/>
    </xf>
    <xf numFmtId="43" fontId="21" fillId="0" borderId="0" xfId="1" applyFont="1" applyFill="1" applyBorder="1" applyAlignment="1">
      <alignment vertical="center" readingOrder="1"/>
    </xf>
    <xf numFmtId="188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88" fontId="21" fillId="0" borderId="0" xfId="0" applyNumberFormat="1" applyFont="1" applyAlignment="1">
      <alignment horizontal="right" vertical="center"/>
    </xf>
    <xf numFmtId="188" fontId="21" fillId="0" borderId="0" xfId="1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88" fontId="22" fillId="0" borderId="43" xfId="1" applyNumberFormat="1" applyFont="1" applyBorder="1" applyAlignment="1">
      <alignment horizontal="right" vertical="center"/>
    </xf>
    <xf numFmtId="188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88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88" fontId="21" fillId="6" borderId="46" xfId="0" applyNumberFormat="1" applyFont="1" applyFill="1" applyBorder="1" applyAlignment="1">
      <alignment horizontal="center" vertical="center"/>
    </xf>
    <xf numFmtId="188" fontId="21" fillId="0" borderId="6" xfId="1" applyNumberFormat="1" applyFont="1" applyFill="1" applyBorder="1" applyAlignment="1">
      <alignment horizontal="right" vertical="center"/>
    </xf>
    <xf numFmtId="188" fontId="22" fillId="0" borderId="6" xfId="0" applyNumberFormat="1" applyFont="1" applyBorder="1" applyAlignment="1">
      <alignment horizontal="center" vertical="center" wrapText="1"/>
    </xf>
    <xf numFmtId="188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88" fontId="21" fillId="6" borderId="3" xfId="1" applyNumberFormat="1" applyFont="1" applyFill="1" applyBorder="1" applyAlignment="1">
      <alignment vertical="center"/>
    </xf>
    <xf numFmtId="43" fontId="21" fillId="0" borderId="6" xfId="1" applyFont="1" applyFill="1" applyBorder="1" applyAlignment="1">
      <alignment horizontal="right" vertical="center"/>
    </xf>
    <xf numFmtId="188" fontId="22" fillId="0" borderId="6" xfId="1" applyNumberFormat="1" applyFont="1" applyFill="1" applyBorder="1" applyAlignment="1">
      <alignment horizontal="right" vertical="center"/>
    </xf>
    <xf numFmtId="188" fontId="22" fillId="6" borderId="6" xfId="1" applyNumberFormat="1" applyFont="1" applyFill="1" applyBorder="1" applyAlignment="1">
      <alignment horizontal="right" vertical="center"/>
    </xf>
    <xf numFmtId="188" fontId="21" fillId="6" borderId="6" xfId="1" applyNumberFormat="1" applyFont="1" applyFill="1" applyBorder="1" applyAlignment="1">
      <alignment horizontal="center" vertical="center"/>
    </xf>
    <xf numFmtId="188" fontId="21" fillId="0" borderId="0" xfId="1" applyNumberFormat="1" applyFont="1" applyFill="1" applyAlignment="1">
      <alignment horizontal="right" vertical="center"/>
    </xf>
    <xf numFmtId="43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88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88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88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88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88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43" fontId="26" fillId="0" borderId="43" xfId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right" vertical="center" wrapText="1"/>
    </xf>
    <xf numFmtId="43" fontId="25" fillId="0" borderId="43" xfId="1" applyFont="1" applyBorder="1" applyAlignment="1">
      <alignment horizontal="center" vertical="center" wrapText="1"/>
    </xf>
    <xf numFmtId="188" fontId="21" fillId="0" borderId="43" xfId="0" applyNumberFormat="1" applyFont="1" applyBorder="1" applyAlignment="1">
      <alignment horizontal="right" vertical="center" wrapText="1"/>
    </xf>
    <xf numFmtId="43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88" fontId="22" fillId="0" borderId="6" xfId="0" applyNumberFormat="1" applyFont="1" applyBorder="1" applyAlignment="1">
      <alignment horizontal="right" vertical="center" wrapText="1"/>
    </xf>
    <xf numFmtId="43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88" fontId="22" fillId="0" borderId="0" xfId="0" applyNumberFormat="1" applyFont="1" applyAlignment="1">
      <alignment vertical="center"/>
    </xf>
    <xf numFmtId="188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88" fontId="21" fillId="0" borderId="6" xfId="0" applyNumberFormat="1" applyFont="1" applyBorder="1" applyAlignment="1">
      <alignment horizontal="right" vertical="center" wrapText="1"/>
    </xf>
    <xf numFmtId="43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88" fontId="21" fillId="0" borderId="51" xfId="0" applyNumberFormat="1" applyFont="1" applyBorder="1" applyAlignment="1">
      <alignment horizontal="center" vertical="center" wrapText="1"/>
    </xf>
    <xf numFmtId="188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88" fontId="21" fillId="0" borderId="43" xfId="1" applyNumberFormat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43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88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88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88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43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88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88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88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88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88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88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43" fontId="34" fillId="0" borderId="6" xfId="1" applyFont="1" applyFill="1" applyBorder="1" applyAlignment="1">
      <alignment horizontal="right" vertical="center" readingOrder="1"/>
    </xf>
    <xf numFmtId="43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88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43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88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88" fontId="19" fillId="0" borderId="6" xfId="3" applyNumberFormat="1" applyFont="1" applyBorder="1" applyAlignment="1">
      <alignment horizontal="right" vertical="center"/>
    </xf>
    <xf numFmtId="43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88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88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88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88" fontId="6" fillId="0" borderId="6" xfId="0" applyNumberFormat="1" applyFont="1" applyBorder="1" applyAlignment="1">
      <alignment horizontal="center" vertical="center" wrapText="1"/>
    </xf>
    <xf numFmtId="188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88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3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88" fontId="6" fillId="0" borderId="3" xfId="1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43" fontId="5" fillId="0" borderId="25" xfId="1" applyFont="1" applyFill="1" applyBorder="1" applyAlignment="1">
      <alignment horizontal="right" vertical="center"/>
    </xf>
    <xf numFmtId="43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88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88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88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88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43" fontId="41" fillId="0" borderId="6" xfId="4" applyFont="1" applyBorder="1"/>
    <xf numFmtId="10" fontId="0" fillId="0" borderId="0" xfId="5" applyNumberFormat="1" applyFont="1" applyFill="1"/>
    <xf numFmtId="43" fontId="0" fillId="0" borderId="0" xfId="4" applyFont="1"/>
    <xf numFmtId="43" fontId="41" fillId="0" borderId="6" xfId="4" applyFont="1" applyFill="1" applyBorder="1"/>
    <xf numFmtId="43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43" fontId="5" fillId="17" borderId="25" xfId="1" applyFont="1" applyFill="1" applyBorder="1" applyAlignment="1">
      <alignment horizontal="right" vertical="center" readingOrder="1"/>
    </xf>
    <xf numFmtId="188" fontId="8" fillId="17" borderId="6" xfId="1" applyNumberFormat="1" applyFont="1" applyFill="1" applyBorder="1" applyAlignment="1">
      <alignment vertical="center" readingOrder="1"/>
    </xf>
    <xf numFmtId="43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43" fontId="5" fillId="17" borderId="25" xfId="1" applyFont="1" applyFill="1" applyBorder="1" applyAlignment="1">
      <alignment horizontal="right" vertical="center"/>
    </xf>
    <xf numFmtId="43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88" fontId="7" fillId="17" borderId="0" xfId="0" applyNumberFormat="1" applyFont="1" applyFill="1" applyAlignment="1">
      <alignment horizontal="left" vertical="center" wrapText="1"/>
    </xf>
    <xf numFmtId="188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88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43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43" fontId="41" fillId="17" borderId="25" xfId="4" applyFont="1" applyFill="1" applyBorder="1" applyAlignment="1">
      <alignment horizontal="right" vertical="center" wrapText="1"/>
    </xf>
    <xf numFmtId="43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88" fontId="4" fillId="17" borderId="19" xfId="0" applyNumberFormat="1" applyFont="1" applyFill="1" applyBorder="1" applyAlignment="1">
      <alignment vertical="center"/>
    </xf>
    <xf numFmtId="43" fontId="9" fillId="0" borderId="25" xfId="4" applyFont="1" applyBorder="1"/>
    <xf numFmtId="43" fontId="9" fillId="0" borderId="6" xfId="4" applyFont="1" applyBorder="1"/>
    <xf numFmtId="43" fontId="9" fillId="0" borderId="25" xfId="4" applyFont="1" applyFill="1" applyBorder="1"/>
    <xf numFmtId="43" fontId="9" fillId="0" borderId="6" xfId="4" applyFont="1" applyFill="1" applyBorder="1"/>
    <xf numFmtId="187" fontId="7" fillId="0" borderId="0" xfId="0" applyNumberFormat="1" applyFont="1" applyAlignment="1">
      <alignment horizontal="left" vertical="center" wrapText="1"/>
    </xf>
    <xf numFmtId="43" fontId="4" fillId="0" borderId="0" xfId="4" applyFont="1" applyFill="1" applyAlignment="1">
      <alignment vertical="center"/>
    </xf>
    <xf numFmtId="43" fontId="4" fillId="0" borderId="0" xfId="4" applyFont="1" applyFill="1" applyAlignment="1">
      <alignment horizontal="right" vertical="center"/>
    </xf>
    <xf numFmtId="43" fontId="4" fillId="0" borderId="0" xfId="4" applyFont="1" applyFill="1" applyBorder="1" applyAlignment="1">
      <alignment vertical="center"/>
    </xf>
    <xf numFmtId="43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43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43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43" fontId="4" fillId="0" borderId="48" xfId="4" applyFont="1" applyFill="1" applyBorder="1" applyAlignment="1">
      <alignment horizontal="right" vertical="center"/>
    </xf>
    <xf numFmtId="188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88" fontId="4" fillId="0" borderId="0" xfId="0" applyNumberFormat="1" applyFont="1" applyAlignment="1">
      <alignment horizontal="right"/>
    </xf>
    <xf numFmtId="43" fontId="4" fillId="0" borderId="0" xfId="1" applyFont="1" applyFill="1" applyBorder="1" applyAlignment="1">
      <alignment horizontal="right"/>
    </xf>
    <xf numFmtId="189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88" fontId="4" fillId="0" borderId="0" xfId="0" applyNumberFormat="1" applyFont="1"/>
    <xf numFmtId="0" fontId="4" fillId="0" borderId="0" xfId="0" applyFont="1"/>
    <xf numFmtId="43" fontId="4" fillId="0" borderId="0" xfId="1" applyFont="1" applyFill="1" applyBorder="1" applyAlignment="1"/>
    <xf numFmtId="43" fontId="4" fillId="0" borderId="0" xfId="4" applyFont="1" applyFill="1" applyAlignment="1"/>
    <xf numFmtId="43" fontId="4" fillId="0" borderId="0" xfId="4" applyFont="1" applyFill="1" applyAlignment="1">
      <alignment horizontal="right"/>
    </xf>
    <xf numFmtId="43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88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88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88" fontId="4" fillId="0" borderId="66" xfId="1" applyNumberFormat="1" applyFont="1" applyBorder="1" applyAlignment="1">
      <alignment vertical="center"/>
    </xf>
    <xf numFmtId="188" fontId="4" fillId="4" borderId="38" xfId="0" applyNumberFormat="1" applyFont="1" applyFill="1" applyBorder="1" applyAlignment="1">
      <alignment horizontal="right" vertical="center"/>
    </xf>
    <xf numFmtId="188" fontId="4" fillId="0" borderId="67" xfId="1" applyNumberFormat="1" applyFont="1" applyFill="1" applyBorder="1" applyAlignment="1">
      <alignment vertical="center"/>
    </xf>
    <xf numFmtId="188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88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88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88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88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8" fontId="6" fillId="0" borderId="5" xfId="1" applyNumberFormat="1" applyFont="1" applyFill="1" applyBorder="1" applyAlignment="1">
      <alignment horizontal="center" vertical="center" wrapText="1"/>
    </xf>
    <xf numFmtId="18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88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center" vertical="center"/>
    </xf>
    <xf numFmtId="43" fontId="4" fillId="0" borderId="4" xfId="4" applyFont="1" applyFill="1" applyBorder="1" applyAlignment="1">
      <alignment horizontal="right" vertical="center"/>
    </xf>
    <xf numFmtId="188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88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3" fontId="8" fillId="0" borderId="25" xfId="1" applyFont="1" applyFill="1" applyBorder="1" applyAlignment="1">
      <alignment horizontal="right" vertical="center" readingOrder="1"/>
    </xf>
    <xf numFmtId="43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43" fontId="8" fillId="0" borderId="25" xfId="1" applyFont="1" applyFill="1" applyBorder="1" applyAlignment="1">
      <alignment horizontal="right" vertical="center"/>
    </xf>
    <xf numFmtId="43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43" fontId="46" fillId="0" borderId="25" xfId="4" applyFont="1" applyBorder="1"/>
    <xf numFmtId="43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43" fontId="47" fillId="0" borderId="6" xfId="4" applyFont="1" applyFill="1" applyBorder="1"/>
    <xf numFmtId="43" fontId="10" fillId="0" borderId="6" xfId="1" applyFont="1" applyFill="1" applyBorder="1" applyAlignment="1">
      <alignment horizontal="right" vertical="center"/>
    </xf>
    <xf numFmtId="43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88" fontId="36" fillId="0" borderId="6" xfId="4" applyNumberFormat="1" applyFont="1" applyFill="1" applyBorder="1" applyAlignment="1">
      <alignment horizontal="right" vertical="center"/>
    </xf>
    <xf numFmtId="43" fontId="48" fillId="0" borderId="25" xfId="4" applyFont="1" applyBorder="1"/>
    <xf numFmtId="43" fontId="48" fillId="0" borderId="25" xfId="4" applyFont="1" applyFill="1" applyBorder="1"/>
    <xf numFmtId="43" fontId="48" fillId="0" borderId="6" xfId="4" applyFont="1" applyFill="1" applyBorder="1"/>
    <xf numFmtId="188" fontId="4" fillId="0" borderId="48" xfId="1" applyNumberFormat="1" applyFont="1" applyFill="1" applyBorder="1" applyAlignment="1">
      <alignment horizontal="center" vertical="center"/>
    </xf>
    <xf numFmtId="43" fontId="49" fillId="0" borderId="25" xfId="4" applyFont="1" applyBorder="1"/>
    <xf numFmtId="43" fontId="50" fillId="0" borderId="6" xfId="4" applyFont="1" applyBorder="1"/>
    <xf numFmtId="43" fontId="50" fillId="0" borderId="25" xfId="4" applyFont="1" applyFill="1" applyBorder="1"/>
    <xf numFmtId="43" fontId="50" fillId="0" borderId="6" xfId="4" applyFont="1" applyFill="1" applyBorder="1"/>
    <xf numFmtId="2" fontId="14" fillId="0" borderId="18" xfId="1" applyNumberFormat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88" fontId="5" fillId="0" borderId="6" xfId="1" applyNumberFormat="1" applyFont="1" applyFill="1" applyBorder="1" applyAlignment="1">
      <alignment vertical="center" readingOrder="1"/>
    </xf>
    <xf numFmtId="2" fontId="15" fillId="0" borderId="18" xfId="1" applyNumberFormat="1" applyFont="1" applyFill="1" applyBorder="1" applyAlignment="1">
      <alignment horizontal="center" vertical="center"/>
    </xf>
    <xf numFmtId="43" fontId="4" fillId="0" borderId="0" xfId="4" applyFont="1" applyAlignment="1">
      <alignment vertical="center"/>
    </xf>
    <xf numFmtId="10" fontId="0" fillId="0" borderId="3" xfId="5" applyNumberFormat="1" applyFont="1" applyFill="1" applyBorder="1"/>
    <xf numFmtId="10" fontId="0" fillId="0" borderId="47" xfId="5" applyNumberFormat="1" applyFont="1" applyFill="1" applyBorder="1"/>
    <xf numFmtId="188" fontId="51" fillId="0" borderId="6" xfId="1" applyNumberFormat="1" applyFont="1" applyFill="1" applyBorder="1" applyAlignment="1">
      <alignment vertical="center" readingOrder="1"/>
    </xf>
    <xf numFmtId="2" fontId="51" fillId="0" borderId="6" xfId="1" applyNumberFormat="1" applyFont="1" applyFill="1" applyBorder="1" applyAlignment="1">
      <alignment horizontal="center" vertical="center"/>
    </xf>
    <xf numFmtId="2" fontId="52" fillId="0" borderId="6" xfId="1" applyNumberFormat="1" applyFont="1" applyFill="1" applyBorder="1" applyAlignment="1">
      <alignment horizontal="center" vertical="center"/>
    </xf>
    <xf numFmtId="2" fontId="52" fillId="0" borderId="3" xfId="1" applyNumberFormat="1" applyFont="1" applyFill="1" applyBorder="1" applyAlignment="1">
      <alignment horizontal="center" vertical="center"/>
    </xf>
    <xf numFmtId="43" fontId="51" fillId="0" borderId="6" xfId="1" applyFont="1" applyFill="1" applyBorder="1" applyAlignment="1">
      <alignment horizontal="right" vertical="center"/>
    </xf>
    <xf numFmtId="2" fontId="53" fillId="0" borderId="6" xfId="1" applyNumberFormat="1" applyFont="1" applyFill="1" applyBorder="1" applyAlignment="1">
      <alignment horizontal="center" vertical="center"/>
    </xf>
    <xf numFmtId="2" fontId="54" fillId="0" borderId="6" xfId="1" applyNumberFormat="1" applyFont="1" applyFill="1" applyBorder="1" applyAlignment="1">
      <alignment horizontal="center" vertical="center"/>
    </xf>
    <xf numFmtId="2" fontId="54" fillId="0" borderId="3" xfId="1" applyNumberFormat="1" applyFont="1" applyFill="1" applyBorder="1" applyAlignment="1">
      <alignment horizontal="center" vertical="center"/>
    </xf>
    <xf numFmtId="43" fontId="53" fillId="0" borderId="6" xfId="1" applyFont="1" applyFill="1" applyBorder="1" applyAlignment="1">
      <alignment horizontal="right" vertical="center"/>
    </xf>
    <xf numFmtId="43" fontId="51" fillId="0" borderId="25" xfId="4" applyFont="1" applyBorder="1"/>
    <xf numFmtId="43" fontId="53" fillId="0" borderId="25" xfId="4" applyFont="1" applyFill="1" applyBorder="1"/>
    <xf numFmtId="43" fontId="53" fillId="0" borderId="6" xfId="4" applyFont="1" applyBorder="1"/>
    <xf numFmtId="2" fontId="55" fillId="0" borderId="6" xfId="1" applyNumberFormat="1" applyFont="1" applyFill="1" applyBorder="1" applyAlignment="1">
      <alignment horizontal="center" vertical="center"/>
    </xf>
    <xf numFmtId="2" fontId="56" fillId="0" borderId="6" xfId="1" applyNumberFormat="1" applyFont="1" applyFill="1" applyBorder="1" applyAlignment="1">
      <alignment horizontal="center" vertical="center"/>
    </xf>
    <xf numFmtId="2" fontId="57" fillId="0" borderId="6" xfId="1" applyNumberFormat="1" applyFont="1" applyFill="1" applyBorder="1" applyAlignment="1">
      <alignment horizontal="center" vertical="center"/>
    </xf>
    <xf numFmtId="2" fontId="4" fillId="0" borderId="48" xfId="4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justify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2" fontId="4" fillId="0" borderId="7" xfId="4" applyNumberFormat="1" applyFont="1" applyFill="1" applyBorder="1" applyAlignment="1">
      <alignment horizontal="center" vertical="center"/>
    </xf>
    <xf numFmtId="2" fontId="4" fillId="0" borderId="8" xfId="4" applyNumberFormat="1" applyFont="1" applyFill="1" applyBorder="1" applyAlignment="1">
      <alignment horizontal="center" vertical="center"/>
    </xf>
    <xf numFmtId="2" fontId="4" fillId="0" borderId="9" xfId="4" applyNumberFormat="1" applyFont="1" applyFill="1" applyBorder="1" applyAlignment="1">
      <alignment horizontal="center" vertical="center"/>
    </xf>
    <xf numFmtId="2" fontId="5" fillId="18" borderId="6" xfId="0" applyNumberFormat="1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2" fontId="5" fillId="18" borderId="7" xfId="0" applyNumberFormat="1" applyFont="1" applyFill="1" applyBorder="1" applyAlignment="1">
      <alignment horizontal="center" vertical="center"/>
    </xf>
    <xf numFmtId="2" fontId="5" fillId="18" borderId="8" xfId="0" applyNumberFormat="1" applyFont="1" applyFill="1" applyBorder="1" applyAlignment="1">
      <alignment horizontal="center" vertical="center"/>
    </xf>
    <xf numFmtId="2" fontId="5" fillId="18" borderId="9" xfId="0" applyNumberFormat="1" applyFont="1" applyFill="1" applyBorder="1" applyAlignment="1">
      <alignment horizontal="center" vertical="center"/>
    </xf>
    <xf numFmtId="2" fontId="44" fillId="0" borderId="22" xfId="1" applyNumberFormat="1" applyFont="1" applyFill="1" applyBorder="1" applyAlignment="1">
      <alignment horizontal="center" vertical="center"/>
    </xf>
    <xf numFmtId="2" fontId="45" fillId="0" borderId="22" xfId="1" applyNumberFormat="1" applyFont="1" applyFill="1" applyBorder="1" applyAlignment="1">
      <alignment horizontal="center" vertical="center"/>
    </xf>
    <xf numFmtId="2" fontId="15" fillId="0" borderId="69" xfId="1" applyNumberFormat="1" applyFont="1" applyFill="1" applyBorder="1" applyAlignment="1">
      <alignment horizontal="center" vertical="center"/>
    </xf>
    <xf numFmtId="188" fontId="4" fillId="0" borderId="48" xfId="4" applyNumberFormat="1" applyFont="1" applyFill="1" applyBorder="1" applyAlignment="1">
      <alignment horizontal="right" vertical="center"/>
    </xf>
    <xf numFmtId="188" fontId="4" fillId="0" borderId="48" xfId="4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5" fillId="0" borderId="39" xfId="0" applyFont="1" applyBorder="1" applyAlignment="1">
      <alignment horizontal="center" vertical="center"/>
    </xf>
    <xf numFmtId="43" fontId="51" fillId="0" borderId="25" xfId="4" applyFont="1" applyFill="1" applyBorder="1"/>
    <xf numFmtId="2" fontId="59" fillId="0" borderId="3" xfId="1" applyNumberFormat="1" applyFont="1" applyFill="1" applyBorder="1" applyAlignment="1">
      <alignment horizontal="center" vertical="center"/>
    </xf>
    <xf numFmtId="2" fontId="57" fillId="0" borderId="3" xfId="1" applyNumberFormat="1" applyFont="1" applyFill="1" applyBorder="1" applyAlignment="1">
      <alignment horizontal="center" vertical="center"/>
    </xf>
    <xf numFmtId="2" fontId="56" fillId="0" borderId="3" xfId="1" applyNumberFormat="1" applyFont="1" applyFill="1" applyBorder="1" applyAlignment="1">
      <alignment horizontal="center" vertical="center"/>
    </xf>
    <xf numFmtId="2" fontId="45" fillId="0" borderId="69" xfId="1" applyNumberFormat="1" applyFont="1" applyFill="1" applyBorder="1" applyAlignment="1">
      <alignment horizontal="center" vertical="center"/>
    </xf>
    <xf numFmtId="188" fontId="4" fillId="3" borderId="80" xfId="0" applyNumberFormat="1" applyFont="1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2" fontId="60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88" fontId="12" fillId="0" borderId="0" xfId="0" applyNumberFormat="1" applyFont="1" applyAlignment="1">
      <alignment horizontal="left" vertical="center" wrapText="1"/>
    </xf>
    <xf numFmtId="18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2" fontId="61" fillId="0" borderId="3" xfId="1" applyNumberFormat="1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87" fontId="12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vertical="center"/>
    </xf>
    <xf numFmtId="43" fontId="50" fillId="0" borderId="25" xfId="4" applyFont="1" applyBorder="1"/>
    <xf numFmtId="2" fontId="62" fillId="0" borderId="3" xfId="1" applyNumberFormat="1" applyFont="1" applyFill="1" applyBorder="1" applyAlignment="1">
      <alignment horizontal="center" vertical="center"/>
    </xf>
    <xf numFmtId="43" fontId="51" fillId="0" borderId="81" xfId="4" applyFont="1" applyFill="1" applyBorder="1"/>
    <xf numFmtId="43" fontId="9" fillId="0" borderId="3" xfId="4" applyFont="1" applyBorder="1"/>
    <xf numFmtId="0" fontId="4" fillId="16" borderId="3" xfId="0" applyFont="1" applyFill="1" applyBorder="1" applyAlignment="1">
      <alignment vertical="center"/>
    </xf>
    <xf numFmtId="188" fontId="6" fillId="0" borderId="25" xfId="0" applyNumberFormat="1" applyFont="1" applyBorder="1" applyAlignment="1">
      <alignment horizontal="center" vertical="center" wrapText="1"/>
    </xf>
    <xf numFmtId="43" fontId="51" fillId="0" borderId="25" xfId="1" applyFont="1" applyFill="1" applyBorder="1" applyAlignment="1">
      <alignment horizontal="right" vertical="center"/>
    </xf>
    <xf numFmtId="43" fontId="53" fillId="0" borderId="25" xfId="1" applyFont="1" applyFill="1" applyBorder="1" applyAlignment="1">
      <alignment horizontal="right" vertical="center"/>
    </xf>
    <xf numFmtId="188" fontId="63" fillId="4" borderId="6" xfId="0" applyNumberFormat="1" applyFont="1" applyFill="1" applyBorder="1" applyAlignment="1">
      <alignment horizontal="right" vertical="center"/>
    </xf>
    <xf numFmtId="188" fontId="63" fillId="4" borderId="25" xfId="0" applyNumberFormat="1" applyFont="1" applyFill="1" applyBorder="1" applyAlignment="1">
      <alignment horizontal="right" vertical="center"/>
    </xf>
    <xf numFmtId="188" fontId="10" fillId="0" borderId="48" xfId="4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188" fontId="64" fillId="0" borderId="5" xfId="3" applyNumberFormat="1" applyFont="1" applyBorder="1" applyAlignment="1">
      <alignment horizontal="center" vertical="center"/>
    </xf>
    <xf numFmtId="188" fontId="66" fillId="0" borderId="6" xfId="0" applyNumberFormat="1" applyFont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65" fillId="18" borderId="6" xfId="0" applyNumberFormat="1" applyFont="1" applyFill="1" applyBorder="1" applyAlignment="1">
      <alignment horizontal="center" vertical="center"/>
    </xf>
    <xf numFmtId="0" fontId="65" fillId="18" borderId="6" xfId="0" applyFont="1" applyFill="1" applyBorder="1" applyAlignment="1">
      <alignment horizontal="center" vertical="center"/>
    </xf>
    <xf numFmtId="0" fontId="66" fillId="0" borderId="6" xfId="0" applyFont="1" applyBorder="1" applyAlignment="1">
      <alignment horizontal="center" vertical="center"/>
    </xf>
    <xf numFmtId="0" fontId="66" fillId="0" borderId="7" xfId="0" applyFont="1" applyBorder="1" applyAlignment="1">
      <alignment vertical="center"/>
    </xf>
    <xf numFmtId="2" fontId="66" fillId="0" borderId="7" xfId="0" applyNumberFormat="1" applyFont="1" applyBorder="1" applyAlignment="1">
      <alignment horizontal="center" vertical="center"/>
    </xf>
    <xf numFmtId="2" fontId="65" fillId="18" borderId="7" xfId="0" applyNumberFormat="1" applyFont="1" applyFill="1" applyBorder="1" applyAlignment="1">
      <alignment horizontal="center" vertical="center"/>
    </xf>
    <xf numFmtId="2" fontId="66" fillId="0" borderId="7" xfId="4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vertical="center"/>
    </xf>
    <xf numFmtId="2" fontId="66" fillId="0" borderId="8" xfId="0" applyNumberFormat="1" applyFont="1" applyBorder="1" applyAlignment="1">
      <alignment horizontal="center" vertical="center"/>
    </xf>
    <xf numFmtId="2" fontId="65" fillId="18" borderId="8" xfId="0" applyNumberFormat="1" applyFont="1" applyFill="1" applyBorder="1" applyAlignment="1">
      <alignment horizontal="center" vertical="center"/>
    </xf>
    <xf numFmtId="2" fontId="66" fillId="0" borderId="8" xfId="4" applyNumberFormat="1" applyFont="1" applyFill="1" applyBorder="1" applyAlignment="1">
      <alignment horizontal="center" vertical="center"/>
    </xf>
    <xf numFmtId="0" fontId="66" fillId="0" borderId="9" xfId="0" applyFont="1" applyBorder="1" applyAlignment="1">
      <alignment vertical="center"/>
    </xf>
    <xf numFmtId="2" fontId="66" fillId="0" borderId="9" xfId="0" applyNumberFormat="1" applyFont="1" applyBorder="1" applyAlignment="1">
      <alignment horizontal="center" vertical="center"/>
    </xf>
    <xf numFmtId="2" fontId="65" fillId="18" borderId="9" xfId="0" applyNumberFormat="1" applyFont="1" applyFill="1" applyBorder="1" applyAlignment="1">
      <alignment horizontal="center" vertical="center"/>
    </xf>
    <xf numFmtId="2" fontId="66" fillId="0" borderId="9" xfId="4" applyNumberFormat="1" applyFont="1" applyFill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188" fontId="67" fillId="0" borderId="25" xfId="1" applyNumberFormat="1" applyFont="1" applyFill="1" applyBorder="1" applyAlignment="1">
      <alignment horizontal="center" vertical="center" wrapText="1"/>
    </xf>
    <xf numFmtId="2" fontId="67" fillId="0" borderId="6" xfId="1" applyNumberFormat="1" applyFont="1" applyFill="1" applyBorder="1" applyAlignment="1">
      <alignment horizontal="center" vertical="center" wrapText="1"/>
    </xf>
    <xf numFmtId="188" fontId="67" fillId="0" borderId="3" xfId="1" applyNumberFormat="1" applyFont="1" applyFill="1" applyBorder="1" applyAlignment="1">
      <alignment horizontal="center" vertical="center" wrapText="1"/>
    </xf>
    <xf numFmtId="2" fontId="67" fillId="0" borderId="6" xfId="0" applyNumberFormat="1" applyFont="1" applyBorder="1" applyAlignment="1">
      <alignment horizontal="center" vertical="center" wrapText="1"/>
    </xf>
    <xf numFmtId="49" fontId="67" fillId="0" borderId="3" xfId="0" applyNumberFormat="1" applyFont="1" applyBorder="1" applyAlignment="1">
      <alignment horizontal="center" vertical="center" wrapText="1"/>
    </xf>
    <xf numFmtId="188" fontId="67" fillId="0" borderId="25" xfId="0" applyNumberFormat="1" applyFont="1" applyBorder="1" applyAlignment="1">
      <alignment horizontal="center" vertical="center" wrapText="1"/>
    </xf>
    <xf numFmtId="0" fontId="67" fillId="0" borderId="6" xfId="0" applyFont="1" applyBorder="1" applyAlignment="1">
      <alignment horizontal="center" vertical="center" wrapText="1"/>
    </xf>
    <xf numFmtId="0" fontId="67" fillId="16" borderId="3" xfId="0" applyFont="1" applyFill="1" applyBorder="1" applyAlignment="1">
      <alignment vertical="center"/>
    </xf>
    <xf numFmtId="188" fontId="68" fillId="16" borderId="25" xfId="0" applyNumberFormat="1" applyFont="1" applyFill="1" applyBorder="1" applyAlignment="1">
      <alignment vertical="center"/>
    </xf>
    <xf numFmtId="0" fontId="68" fillId="16" borderId="6" xfId="0" applyFont="1" applyFill="1" applyBorder="1" applyAlignment="1">
      <alignment vertical="center"/>
    </xf>
    <xf numFmtId="188" fontId="68" fillId="16" borderId="3" xfId="0" applyNumberFormat="1" applyFont="1" applyFill="1" applyBorder="1" applyAlignment="1">
      <alignment vertical="center"/>
    </xf>
    <xf numFmtId="0" fontId="69" fillId="16" borderId="6" xfId="0" applyFont="1" applyFill="1" applyBorder="1" applyAlignment="1">
      <alignment vertical="center"/>
    </xf>
    <xf numFmtId="0" fontId="69" fillId="16" borderId="3" xfId="0" applyFont="1" applyFill="1" applyBorder="1" applyAlignment="1">
      <alignment vertical="center"/>
    </xf>
    <xf numFmtId="0" fontId="68" fillId="16" borderId="3" xfId="0" applyFont="1" applyFill="1" applyBorder="1" applyAlignment="1">
      <alignment vertical="center"/>
    </xf>
    <xf numFmtId="0" fontId="67" fillId="0" borderId="3" xfId="0" applyFont="1" applyBorder="1" applyAlignment="1">
      <alignment horizontal="left" vertical="center"/>
    </xf>
    <xf numFmtId="43" fontId="70" fillId="0" borderId="25" xfId="4" applyFont="1" applyFill="1" applyBorder="1"/>
    <xf numFmtId="188" fontId="67" fillId="0" borderId="20" xfId="1" applyNumberFormat="1" applyFont="1" applyFill="1" applyBorder="1" applyAlignment="1">
      <alignment vertical="center" readingOrder="1"/>
    </xf>
    <xf numFmtId="43" fontId="70" fillId="0" borderId="81" xfId="4" applyFont="1" applyFill="1" applyBorder="1"/>
    <xf numFmtId="43" fontId="70" fillId="0" borderId="25" xfId="1" applyFont="1" applyFill="1" applyBorder="1" applyAlignment="1">
      <alignment horizontal="right" vertical="center"/>
    </xf>
    <xf numFmtId="1" fontId="68" fillId="0" borderId="6" xfId="0" applyNumberFormat="1" applyFont="1" applyBorder="1" applyAlignment="1">
      <alignment horizontal="center" vertical="center"/>
    </xf>
    <xf numFmtId="0" fontId="68" fillId="0" borderId="3" xfId="0" applyFont="1" applyBorder="1" applyAlignment="1">
      <alignment horizontal="left" vertical="center"/>
    </xf>
    <xf numFmtId="188" fontId="68" fillId="4" borderId="20" xfId="0" applyNumberFormat="1" applyFont="1" applyFill="1" applyBorder="1" applyAlignment="1">
      <alignment horizontal="right" vertical="center"/>
    </xf>
    <xf numFmtId="188" fontId="68" fillId="4" borderId="38" xfId="0" applyNumberFormat="1" applyFont="1" applyFill="1" applyBorder="1" applyAlignment="1">
      <alignment horizontal="right" vertical="center"/>
    </xf>
    <xf numFmtId="43" fontId="72" fillId="0" borderId="25" xfId="4" applyFont="1" applyBorder="1"/>
    <xf numFmtId="43" fontId="72" fillId="0" borderId="3" xfId="4" applyFont="1" applyBorder="1"/>
    <xf numFmtId="43" fontId="73" fillId="0" borderId="25" xfId="1" applyFont="1" applyFill="1" applyBorder="1" applyAlignment="1">
      <alignment horizontal="right" vertical="center"/>
    </xf>
    <xf numFmtId="2" fontId="67" fillId="0" borderId="82" xfId="1" applyNumberFormat="1" applyFont="1" applyFill="1" applyBorder="1" applyAlignment="1">
      <alignment readingOrder="1"/>
    </xf>
    <xf numFmtId="2" fontId="73" fillId="4" borderId="79" xfId="0" applyNumberFormat="1" applyFont="1" applyFill="1" applyBorder="1" applyAlignment="1">
      <alignment horizontal="right"/>
    </xf>
    <xf numFmtId="2" fontId="73" fillId="4" borderId="38" xfId="0" applyNumberFormat="1" applyFont="1" applyFill="1" applyBorder="1" applyAlignment="1">
      <alignment horizontal="right"/>
    </xf>
    <xf numFmtId="2" fontId="70" fillId="0" borderId="6" xfId="1" applyNumberFormat="1" applyFont="1" applyFill="1" applyBorder="1" applyAlignment="1">
      <alignment horizontal="center"/>
    </xf>
    <xf numFmtId="2" fontId="71" fillId="0" borderId="3" xfId="1" applyNumberFormat="1" applyFont="1" applyFill="1" applyBorder="1" applyAlignment="1">
      <alignment horizontal="center"/>
    </xf>
    <xf numFmtId="2" fontId="73" fillId="0" borderId="6" xfId="1" applyNumberFormat="1" applyFont="1" applyFill="1" applyBorder="1" applyAlignment="1">
      <alignment horizontal="center"/>
    </xf>
    <xf numFmtId="2" fontId="74" fillId="0" borderId="3" xfId="1" applyNumberFormat="1" applyFont="1" applyFill="1" applyBorder="1" applyAlignment="1">
      <alignment horizontal="center"/>
    </xf>
    <xf numFmtId="188" fontId="67" fillId="0" borderId="10" xfId="1" applyNumberFormat="1" applyFont="1" applyFill="1" applyBorder="1" applyAlignment="1">
      <alignment horizontal="center" vertical="center" wrapText="1"/>
    </xf>
    <xf numFmtId="49" fontId="67" fillId="0" borderId="11" xfId="0" applyNumberFormat="1" applyFont="1" applyBorder="1" applyAlignment="1">
      <alignment horizontal="center" vertical="center" wrapText="1"/>
    </xf>
    <xf numFmtId="188" fontId="67" fillId="0" borderId="4" xfId="0" applyNumberFormat="1" applyFont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7" fillId="3" borderId="12" xfId="0" applyFont="1" applyFill="1" applyBorder="1" applyAlignment="1">
      <alignment vertical="center"/>
    </xf>
    <xf numFmtId="188" fontId="68" fillId="3" borderId="13" xfId="0" applyNumberFormat="1" applyFont="1" applyFill="1" applyBorder="1" applyAlignment="1">
      <alignment vertical="center"/>
    </xf>
    <xf numFmtId="0" fontId="68" fillId="3" borderId="14" xfId="0" applyFont="1" applyFill="1" applyBorder="1" applyAlignment="1">
      <alignment vertical="center"/>
    </xf>
    <xf numFmtId="188" fontId="68" fillId="3" borderId="14" xfId="0" applyNumberFormat="1" applyFont="1" applyFill="1" applyBorder="1" applyAlignment="1">
      <alignment vertical="center"/>
    </xf>
    <xf numFmtId="188" fontId="68" fillId="3" borderId="16" xfId="0" applyNumberFormat="1" applyFont="1" applyFill="1" applyBorder="1" applyAlignment="1">
      <alignment vertical="center"/>
    </xf>
    <xf numFmtId="0" fontId="69" fillId="3" borderId="14" xfId="0" applyFont="1" applyFill="1" applyBorder="1" applyAlignment="1">
      <alignment vertical="center"/>
    </xf>
    <xf numFmtId="0" fontId="68" fillId="3" borderId="15" xfId="0" applyFont="1" applyFill="1" applyBorder="1" applyAlignment="1">
      <alignment vertical="center"/>
    </xf>
    <xf numFmtId="188" fontId="68" fillId="3" borderId="80" xfId="0" applyNumberFormat="1" applyFont="1" applyFill="1" applyBorder="1" applyAlignment="1">
      <alignment vertical="center"/>
    </xf>
    <xf numFmtId="0" fontId="67" fillId="0" borderId="18" xfId="0" applyFont="1" applyBorder="1" applyAlignment="1">
      <alignment horizontal="left" vertical="center"/>
    </xf>
    <xf numFmtId="188" fontId="67" fillId="0" borderId="19" xfId="1" applyNumberFormat="1" applyFont="1" applyFill="1" applyBorder="1" applyAlignment="1">
      <alignment vertical="center" readingOrder="1"/>
    </xf>
    <xf numFmtId="188" fontId="67" fillId="0" borderId="22" xfId="1" applyNumberFormat="1" applyFont="1" applyFill="1" applyBorder="1" applyAlignment="1">
      <alignment vertical="center" readingOrder="1"/>
    </xf>
    <xf numFmtId="188" fontId="67" fillId="0" borderId="23" xfId="1" applyNumberFormat="1" applyFont="1" applyFill="1" applyBorder="1" applyAlignment="1">
      <alignment horizontal="right" vertical="center" readingOrder="1"/>
    </xf>
    <xf numFmtId="2" fontId="67" fillId="0" borderId="20" xfId="1" applyNumberFormat="1" applyFont="1" applyFill="1" applyBorder="1" applyAlignment="1">
      <alignment horizontal="center" vertical="center"/>
    </xf>
    <xf numFmtId="2" fontId="75" fillId="0" borderId="22" xfId="1" applyNumberFormat="1" applyFont="1" applyFill="1" applyBorder="1" applyAlignment="1">
      <alignment horizontal="center" vertical="center"/>
    </xf>
    <xf numFmtId="188" fontId="67" fillId="0" borderId="26" xfId="1" applyNumberFormat="1" applyFont="1" applyFill="1" applyBorder="1" applyAlignment="1">
      <alignment horizontal="right" vertical="center"/>
    </xf>
    <xf numFmtId="2" fontId="76" fillId="0" borderId="18" xfId="1" applyNumberFormat="1" applyFont="1" applyFill="1" applyBorder="1" applyAlignment="1">
      <alignment horizontal="center" vertical="center"/>
    </xf>
    <xf numFmtId="188" fontId="67" fillId="0" borderId="19" xfId="1" applyNumberFormat="1" applyFont="1" applyFill="1" applyBorder="1" applyAlignment="1">
      <alignment horizontal="right" vertical="center"/>
    </xf>
    <xf numFmtId="0" fontId="68" fillId="0" borderId="18" xfId="0" applyFont="1" applyBorder="1" applyAlignment="1">
      <alignment horizontal="left" vertical="center"/>
    </xf>
    <xf numFmtId="188" fontId="77" fillId="4" borderId="6" xfId="0" applyNumberFormat="1" applyFont="1" applyFill="1" applyBorder="1" applyAlignment="1">
      <alignment horizontal="right" vertical="center"/>
    </xf>
    <xf numFmtId="188" fontId="77" fillId="4" borderId="3" xfId="0" applyNumberFormat="1" applyFont="1" applyFill="1" applyBorder="1" applyAlignment="1">
      <alignment horizontal="right" vertical="center"/>
    </xf>
    <xf numFmtId="188" fontId="77" fillId="4" borderId="25" xfId="0" applyNumberFormat="1" applyFont="1" applyFill="1" applyBorder="1" applyAlignment="1">
      <alignment horizontal="right" vertical="center"/>
    </xf>
    <xf numFmtId="2" fontId="68" fillId="0" borderId="20" xfId="1" applyNumberFormat="1" applyFont="1" applyFill="1" applyBorder="1" applyAlignment="1">
      <alignment horizontal="center" vertical="center"/>
    </xf>
    <xf numFmtId="2" fontId="78" fillId="0" borderId="22" xfId="1" applyNumberFormat="1" applyFont="1" applyFill="1" applyBorder="1" applyAlignment="1">
      <alignment horizontal="center" vertical="center"/>
    </xf>
    <xf numFmtId="188" fontId="68" fillId="0" borderId="26" xfId="1" applyNumberFormat="1" applyFont="1" applyFill="1" applyBorder="1" applyAlignment="1">
      <alignment horizontal="right" vertical="center"/>
    </xf>
    <xf numFmtId="2" fontId="78" fillId="0" borderId="18" xfId="1" applyNumberFormat="1" applyFont="1" applyFill="1" applyBorder="1" applyAlignment="1">
      <alignment horizontal="center" vertical="center"/>
    </xf>
    <xf numFmtId="188" fontId="68" fillId="0" borderId="19" xfId="1" applyNumberFormat="1" applyFont="1" applyFill="1" applyBorder="1" applyAlignment="1">
      <alignment horizontal="right" vertical="center"/>
    </xf>
    <xf numFmtId="0" fontId="68" fillId="0" borderId="39" xfId="0" applyFont="1" applyBorder="1" applyAlignment="1">
      <alignment horizontal="left" vertical="center"/>
    </xf>
    <xf numFmtId="2" fontId="68" fillId="0" borderId="38" xfId="1" applyNumberFormat="1" applyFont="1" applyFill="1" applyBorder="1" applyAlignment="1">
      <alignment horizontal="center" vertical="center"/>
    </xf>
    <xf numFmtId="2" fontId="78" fillId="0" borderId="69" xfId="1" applyNumberFormat="1" applyFont="1" applyFill="1" applyBorder="1" applyAlignment="1">
      <alignment horizontal="center" vertical="center"/>
    </xf>
    <xf numFmtId="188" fontId="68" fillId="0" borderId="70" xfId="1" applyNumberFormat="1" applyFont="1" applyFill="1" applyBorder="1" applyAlignment="1">
      <alignment horizontal="right" vertical="center"/>
    </xf>
    <xf numFmtId="2" fontId="79" fillId="0" borderId="39" xfId="1" applyNumberFormat="1" applyFont="1" applyFill="1" applyBorder="1" applyAlignment="1">
      <alignment horizontal="center" vertical="center"/>
    </xf>
    <xf numFmtId="188" fontId="68" fillId="0" borderId="71" xfId="1" applyNumberFormat="1" applyFont="1" applyFill="1" applyBorder="1" applyAlignment="1">
      <alignment horizontal="right" vertical="center"/>
    </xf>
    <xf numFmtId="1" fontId="68" fillId="0" borderId="5" xfId="0" applyNumberFormat="1" applyFont="1" applyBorder="1" applyAlignment="1">
      <alignment horizontal="center" vertical="center"/>
    </xf>
    <xf numFmtId="0" fontId="67" fillId="0" borderId="64" xfId="0" applyFont="1" applyBorder="1" applyAlignment="1">
      <alignment vertical="center"/>
    </xf>
    <xf numFmtId="188" fontId="67" fillId="0" borderId="65" xfId="0" applyNumberFormat="1" applyFont="1" applyBorder="1" applyAlignment="1">
      <alignment horizontal="left" vertical="center"/>
    </xf>
    <xf numFmtId="0" fontId="67" fillId="0" borderId="65" xfId="0" applyFont="1" applyBorder="1" applyAlignment="1">
      <alignment horizontal="left" vertical="center"/>
    </xf>
    <xf numFmtId="0" fontId="76" fillId="0" borderId="65" xfId="0" applyFont="1" applyBorder="1" applyAlignment="1">
      <alignment horizontal="left" vertical="center"/>
    </xf>
    <xf numFmtId="188" fontId="67" fillId="0" borderId="65" xfId="0" applyNumberFormat="1" applyFont="1" applyBorder="1" applyAlignment="1">
      <alignment horizontal="right" vertical="center"/>
    </xf>
    <xf numFmtId="0" fontId="67" fillId="0" borderId="36" xfId="0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188" fontId="67" fillId="0" borderId="21" xfId="1" applyNumberFormat="1" applyFont="1" applyFill="1" applyBorder="1" applyAlignment="1">
      <alignment horizontal="center" vertical="center" wrapText="1"/>
    </xf>
    <xf numFmtId="2" fontId="67" fillId="0" borderId="20" xfId="1" applyNumberFormat="1" applyFont="1" applyFill="1" applyBorder="1" applyAlignment="1">
      <alignment horizontal="center" vertical="center" wrapText="1"/>
    </xf>
    <xf numFmtId="188" fontId="67" fillId="0" borderId="20" xfId="1" applyNumberFormat="1" applyFont="1" applyFill="1" applyBorder="1" applyAlignment="1">
      <alignment horizontal="center" vertical="center" wrapText="1"/>
    </xf>
    <xf numFmtId="2" fontId="67" fillId="0" borderId="38" xfId="0" applyNumberFormat="1" applyFont="1" applyBorder="1" applyAlignment="1">
      <alignment horizontal="center" vertical="center" wrapText="1"/>
    </xf>
    <xf numFmtId="49" fontId="76" fillId="0" borderId="38" xfId="0" applyNumberFormat="1" applyFont="1" applyBorder="1" applyAlignment="1">
      <alignment horizontal="center" vertical="center" wrapText="1"/>
    </xf>
    <xf numFmtId="188" fontId="67" fillId="0" borderId="38" xfId="1" applyNumberFormat="1" applyFont="1" applyFill="1" applyBorder="1" applyAlignment="1">
      <alignment horizontal="center" vertical="center" wrapText="1"/>
    </xf>
    <xf numFmtId="188" fontId="67" fillId="0" borderId="38" xfId="0" applyNumberFormat="1" applyFont="1" applyBorder="1" applyAlignment="1">
      <alignment horizontal="center" vertical="center" wrapText="1"/>
    </xf>
    <xf numFmtId="0" fontId="67" fillId="0" borderId="38" xfId="0" applyFont="1" applyBorder="1" applyAlignment="1">
      <alignment horizontal="center" vertical="center" wrapText="1"/>
    </xf>
    <xf numFmtId="0" fontId="67" fillId="0" borderId="20" xfId="0" applyFont="1" applyBorder="1" applyAlignment="1">
      <alignment horizontal="center" vertical="center" wrapText="1"/>
    </xf>
    <xf numFmtId="0" fontId="80" fillId="0" borderId="39" xfId="0" applyFont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right" vertical="center"/>
    </xf>
    <xf numFmtId="4" fontId="73" fillId="0" borderId="38" xfId="1" applyNumberFormat="1" applyFont="1" applyFill="1" applyBorder="1" applyAlignment="1">
      <alignment horizontal="center" vertical="center"/>
    </xf>
    <xf numFmtId="43" fontId="73" fillId="0" borderId="5" xfId="1" applyFont="1" applyFill="1" applyBorder="1" applyAlignment="1">
      <alignment horizontal="center" vertical="center"/>
    </xf>
    <xf numFmtId="2" fontId="73" fillId="0" borderId="5" xfId="1" applyNumberFormat="1" applyFont="1" applyFill="1" applyBorder="1" applyAlignment="1">
      <alignment horizontal="center" vertical="center"/>
    </xf>
    <xf numFmtId="188" fontId="73" fillId="0" borderId="48" xfId="4" applyNumberFormat="1" applyFont="1" applyFill="1" applyBorder="1" applyAlignment="1">
      <alignment horizontal="center" vertical="center"/>
    </xf>
    <xf numFmtId="188" fontId="74" fillId="0" borderId="38" xfId="0" applyNumberFormat="1" applyFont="1" applyBorder="1" applyAlignment="1">
      <alignment horizontal="center" vertical="center"/>
    </xf>
    <xf numFmtId="0" fontId="81" fillId="0" borderId="0" xfId="0" applyFont="1" applyAlignment="1">
      <alignment horizontal="left"/>
    </xf>
    <xf numFmtId="188" fontId="81" fillId="0" borderId="0" xfId="0" applyNumberFormat="1" applyFont="1" applyAlignment="1">
      <alignment horizontal="right"/>
    </xf>
    <xf numFmtId="43" fontId="81" fillId="0" borderId="0" xfId="1" applyFont="1" applyFill="1" applyBorder="1" applyAlignment="1">
      <alignment horizontal="right"/>
    </xf>
    <xf numFmtId="189" fontId="81" fillId="0" borderId="0" xfId="0" applyNumberFormat="1" applyFont="1" applyAlignment="1">
      <alignment horizontal="right"/>
    </xf>
    <xf numFmtId="188" fontId="81" fillId="0" borderId="0" xfId="0" applyNumberFormat="1" applyFont="1" applyAlignment="1">
      <alignment horizontal="center"/>
    </xf>
    <xf numFmtId="188" fontId="81" fillId="0" borderId="0" xfId="0" applyNumberFormat="1" applyFont="1"/>
    <xf numFmtId="0" fontId="81" fillId="0" borderId="0" xfId="0" applyFont="1"/>
    <xf numFmtId="43" fontId="81" fillId="0" borderId="0" xfId="1" applyFont="1" applyFill="1" applyBorder="1" applyAlignment="1"/>
    <xf numFmtId="43" fontId="81" fillId="0" borderId="0" xfId="4" applyFont="1" applyFill="1" applyAlignment="1"/>
    <xf numFmtId="43" fontId="81" fillId="0" borderId="0" xfId="4" applyFont="1" applyFill="1" applyAlignment="1">
      <alignment horizontal="right"/>
    </xf>
    <xf numFmtId="43" fontId="81" fillId="0" borderId="0" xfId="4" applyFont="1" applyFill="1" applyBorder="1" applyAlignment="1"/>
    <xf numFmtId="2" fontId="82" fillId="0" borderId="3" xfId="1" applyNumberFormat="1" applyFont="1" applyFill="1" applyBorder="1" applyAlignment="1">
      <alignment horizontal="center"/>
    </xf>
    <xf numFmtId="2" fontId="83" fillId="0" borderId="3" xfId="1" applyNumberFormat="1" applyFont="1" applyFill="1" applyBorder="1" applyAlignment="1">
      <alignment horizontal="center"/>
    </xf>
    <xf numFmtId="188" fontId="67" fillId="0" borderId="38" xfId="1" applyNumberFormat="1" applyFont="1" applyFill="1" applyBorder="1" applyAlignment="1">
      <alignment vertical="center" readingOrder="1"/>
    </xf>
    <xf numFmtId="188" fontId="68" fillId="4" borderId="5" xfId="0" applyNumberFormat="1" applyFont="1" applyFill="1" applyBorder="1" applyAlignment="1">
      <alignment horizontal="right" vertical="center"/>
    </xf>
    <xf numFmtId="188" fontId="77" fillId="4" borderId="49" xfId="0" applyNumberFormat="1" applyFont="1" applyFill="1" applyBorder="1" applyAlignment="1">
      <alignment horizontal="right" vertical="center"/>
    </xf>
    <xf numFmtId="188" fontId="77" fillId="4" borderId="83" xfId="0" applyNumberFormat="1" applyFont="1" applyFill="1" applyBorder="1" applyAlignment="1">
      <alignment horizontal="right" vertical="center"/>
    </xf>
    <xf numFmtId="2" fontId="68" fillId="0" borderId="5" xfId="1" applyNumberFormat="1" applyFont="1" applyFill="1" applyBorder="1" applyAlignment="1">
      <alignment horizontal="center" vertical="center"/>
    </xf>
    <xf numFmtId="2" fontId="78" fillId="0" borderId="49" xfId="1" applyNumberFormat="1" applyFont="1" applyFill="1" applyBorder="1" applyAlignment="1">
      <alignment horizontal="center" vertical="center"/>
    </xf>
    <xf numFmtId="188" fontId="68" fillId="0" borderId="84" xfId="1" applyNumberFormat="1" applyFont="1" applyFill="1" applyBorder="1" applyAlignment="1">
      <alignment horizontal="right" vertical="center"/>
    </xf>
    <xf numFmtId="2" fontId="79" fillId="0" borderId="85" xfId="1" applyNumberFormat="1" applyFont="1" applyFill="1" applyBorder="1" applyAlignment="1">
      <alignment horizontal="center" vertical="center"/>
    </xf>
    <xf numFmtId="188" fontId="68" fillId="0" borderId="1" xfId="1" applyNumberFormat="1" applyFont="1" applyFill="1" applyBorder="1" applyAlignment="1">
      <alignment horizontal="right" vertical="center"/>
    </xf>
    <xf numFmtId="188" fontId="77" fillId="4" borderId="5" xfId="0" applyNumberFormat="1" applyFont="1" applyFill="1" applyBorder="1" applyAlignment="1">
      <alignment horizontal="right" vertical="center"/>
    </xf>
    <xf numFmtId="2" fontId="78" fillId="0" borderId="85" xfId="1" applyNumberFormat="1" applyFont="1" applyFill="1" applyBorder="1" applyAlignment="1">
      <alignment horizontal="center" vertical="center"/>
    </xf>
    <xf numFmtId="188" fontId="67" fillId="0" borderId="86" xfId="1" applyNumberFormat="1" applyFont="1" applyFill="1" applyBorder="1" applyAlignment="1">
      <alignment vertical="center" readingOrder="1"/>
    </xf>
    <xf numFmtId="188" fontId="67" fillId="0" borderId="69" xfId="1" applyNumberFormat="1" applyFont="1" applyFill="1" applyBorder="1" applyAlignment="1">
      <alignment vertical="center" readingOrder="1"/>
    </xf>
    <xf numFmtId="188" fontId="67" fillId="0" borderId="87" xfId="1" applyNumberFormat="1" applyFont="1" applyFill="1" applyBorder="1" applyAlignment="1">
      <alignment horizontal="right" vertical="center" readingOrder="1"/>
    </xf>
    <xf numFmtId="2" fontId="67" fillId="0" borderId="38" xfId="1" applyNumberFormat="1" applyFont="1" applyFill="1" applyBorder="1" applyAlignment="1">
      <alignment horizontal="center" vertical="center"/>
    </xf>
    <xf numFmtId="2" fontId="75" fillId="0" borderId="69" xfId="1" applyNumberFormat="1" applyFont="1" applyFill="1" applyBorder="1" applyAlignment="1">
      <alignment horizontal="center" vertical="center"/>
    </xf>
    <xf numFmtId="188" fontId="67" fillId="0" borderId="70" xfId="1" applyNumberFormat="1" applyFont="1" applyFill="1" applyBorder="1" applyAlignment="1">
      <alignment horizontal="right" vertical="center"/>
    </xf>
    <xf numFmtId="2" fontId="76" fillId="0" borderId="39" xfId="1" applyNumberFormat="1" applyFont="1" applyFill="1" applyBorder="1" applyAlignment="1">
      <alignment horizontal="center" vertical="center"/>
    </xf>
    <xf numFmtId="188" fontId="67" fillId="0" borderId="71" xfId="1" applyNumberFormat="1" applyFont="1" applyFill="1" applyBorder="1" applyAlignment="1">
      <alignment horizontal="right" vertical="center"/>
    </xf>
    <xf numFmtId="0" fontId="67" fillId="19" borderId="3" xfId="0" applyFont="1" applyFill="1" applyBorder="1" applyAlignment="1">
      <alignment horizontal="left" vertical="center"/>
    </xf>
    <xf numFmtId="43" fontId="70" fillId="19" borderId="25" xfId="4" applyFont="1" applyFill="1" applyBorder="1"/>
    <xf numFmtId="2" fontId="67" fillId="19" borderId="82" xfId="1" applyNumberFormat="1" applyFont="1" applyFill="1" applyBorder="1" applyAlignment="1">
      <alignment readingOrder="1"/>
    </xf>
    <xf numFmtId="43" fontId="70" fillId="19" borderId="81" xfId="4" applyFont="1" applyFill="1" applyBorder="1"/>
    <xf numFmtId="2" fontId="70" fillId="19" borderId="6" xfId="1" applyNumberFormat="1" applyFont="1" applyFill="1" applyBorder="1" applyAlignment="1">
      <alignment horizontal="center"/>
    </xf>
    <xf numFmtId="2" fontId="82" fillId="19" borderId="3" xfId="1" applyNumberFormat="1" applyFont="1" applyFill="1" applyBorder="1" applyAlignment="1">
      <alignment horizontal="center"/>
    </xf>
    <xf numFmtId="2" fontId="71" fillId="19" borderId="3" xfId="1" applyNumberFormat="1" applyFont="1" applyFill="1" applyBorder="1" applyAlignment="1">
      <alignment horizontal="center"/>
    </xf>
    <xf numFmtId="43" fontId="70" fillId="19" borderId="25" xfId="1" applyFont="1" applyFill="1" applyBorder="1" applyAlignment="1">
      <alignment horizontal="right" vertical="center"/>
    </xf>
    <xf numFmtId="1" fontId="68" fillId="19" borderId="6" xfId="0" applyNumberFormat="1" applyFont="1" applyFill="1" applyBorder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188" fontId="12" fillId="19" borderId="0" xfId="0" applyNumberFormat="1" applyFont="1" applyFill="1" applyAlignment="1">
      <alignment horizontal="left" vertical="center" wrapText="1"/>
    </xf>
    <xf numFmtId="188" fontId="8" fillId="19" borderId="0" xfId="0" applyNumberFormat="1" applyFont="1" applyFill="1" applyAlignment="1">
      <alignment vertical="center"/>
    </xf>
    <xf numFmtId="0" fontId="8" fillId="19" borderId="0" xfId="0" applyFont="1" applyFill="1" applyAlignment="1">
      <alignment vertical="center"/>
    </xf>
    <xf numFmtId="0" fontId="68" fillId="19" borderId="3" xfId="0" applyFont="1" applyFill="1" applyBorder="1" applyAlignment="1">
      <alignment horizontal="left" vertical="center"/>
    </xf>
    <xf numFmtId="2" fontId="73" fillId="19" borderId="6" xfId="0" applyNumberFormat="1" applyFont="1" applyFill="1" applyBorder="1" applyAlignment="1">
      <alignment horizontal="right"/>
    </xf>
    <xf numFmtId="2" fontId="73" fillId="19" borderId="6" xfId="1" applyNumberFormat="1" applyFont="1" applyFill="1" applyBorder="1" applyAlignment="1">
      <alignment horizontal="center"/>
    </xf>
    <xf numFmtId="2" fontId="83" fillId="19" borderId="3" xfId="1" applyNumberFormat="1" applyFont="1" applyFill="1" applyBorder="1" applyAlignment="1">
      <alignment horizontal="center"/>
    </xf>
    <xf numFmtId="2" fontId="74" fillId="19" borderId="3" xfId="1" applyNumberFormat="1" applyFont="1" applyFill="1" applyBorder="1" applyAlignment="1">
      <alignment horizontal="center"/>
    </xf>
    <xf numFmtId="43" fontId="73" fillId="19" borderId="25" xfId="1" applyFont="1" applyFill="1" applyBorder="1" applyAlignment="1">
      <alignment horizontal="right" vertical="center"/>
    </xf>
    <xf numFmtId="1" fontId="10" fillId="19" borderId="0" xfId="0" applyNumberFormat="1" applyFont="1" applyFill="1" applyAlignment="1">
      <alignment horizontal="center" vertical="center"/>
    </xf>
    <xf numFmtId="187" fontId="12" fillId="19" borderId="0" xfId="0" applyNumberFormat="1" applyFont="1" applyFill="1" applyAlignment="1">
      <alignment horizontal="left" vertical="center" wrapText="1"/>
    </xf>
    <xf numFmtId="0" fontId="10" fillId="19" borderId="0" xfId="0" applyFont="1" applyFill="1" applyAlignment="1">
      <alignment vertical="center"/>
    </xf>
    <xf numFmtId="2" fontId="73" fillId="19" borderId="5" xfId="0" applyNumberFormat="1" applyFont="1" applyFill="1" applyBorder="1" applyAlignment="1">
      <alignment horizontal="right"/>
    </xf>
    <xf numFmtId="43" fontId="84" fillId="0" borderId="25" xfId="4" applyFont="1" applyBorder="1"/>
    <xf numFmtId="43" fontId="84" fillId="0" borderId="6" xfId="4" applyFont="1" applyBorder="1"/>
    <xf numFmtId="0" fontId="65" fillId="0" borderId="39" xfId="0" applyFont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right" vertical="center"/>
    </xf>
    <xf numFmtId="4" fontId="66" fillId="0" borderId="38" xfId="1" applyNumberFormat="1" applyFont="1" applyFill="1" applyBorder="1" applyAlignment="1">
      <alignment horizontal="center" vertical="center"/>
    </xf>
    <xf numFmtId="43" fontId="66" fillId="0" borderId="5" xfId="1" applyFont="1" applyFill="1" applyBorder="1" applyAlignment="1">
      <alignment horizontal="center" vertical="center"/>
    </xf>
    <xf numFmtId="2" fontId="66" fillId="0" borderId="5" xfId="1" applyNumberFormat="1" applyFont="1" applyFill="1" applyBorder="1" applyAlignment="1">
      <alignment horizontal="center" vertical="center"/>
    </xf>
    <xf numFmtId="188" fontId="66" fillId="0" borderId="48" xfId="4" applyNumberFormat="1" applyFont="1" applyFill="1" applyBorder="1" applyAlignment="1">
      <alignment horizontal="center" vertical="center"/>
    </xf>
    <xf numFmtId="188" fontId="85" fillId="0" borderId="38" xfId="0" applyNumberFormat="1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188" fontId="66" fillId="0" borderId="4" xfId="1" applyNumberFormat="1" applyFont="1" applyFill="1" applyBorder="1" applyAlignment="1">
      <alignment horizontal="right" vertical="center"/>
    </xf>
    <xf numFmtId="4" fontId="66" fillId="0" borderId="6" xfId="1" applyNumberFormat="1" applyFont="1" applyFill="1" applyBorder="1" applyAlignment="1">
      <alignment horizontal="center" vertical="center"/>
    </xf>
    <xf numFmtId="43" fontId="66" fillId="0" borderId="6" xfId="1" applyFont="1" applyFill="1" applyBorder="1" applyAlignment="1">
      <alignment horizontal="center" vertical="center"/>
    </xf>
    <xf numFmtId="188" fontId="66" fillId="0" borderId="6" xfId="1" applyNumberFormat="1" applyFont="1" applyFill="1" applyBorder="1" applyAlignment="1">
      <alignment horizontal="right" vertical="center"/>
    </xf>
    <xf numFmtId="2" fontId="66" fillId="0" borderId="6" xfId="1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justify" vertical="center"/>
    </xf>
    <xf numFmtId="0" fontId="66" fillId="0" borderId="0" xfId="0" applyFont="1" applyAlignment="1">
      <alignment vertical="center"/>
    </xf>
    <xf numFmtId="188" fontId="66" fillId="0" borderId="0" xfId="0" applyNumberFormat="1" applyFont="1" applyAlignment="1">
      <alignment horizontal="right" vertical="center"/>
    </xf>
    <xf numFmtId="0" fontId="65" fillId="0" borderId="3" xfId="0" applyFont="1" applyBorder="1" applyAlignment="1">
      <alignment horizontal="center" vertical="center"/>
    </xf>
    <xf numFmtId="188" fontId="65" fillId="0" borderId="25" xfId="1" applyNumberFormat="1" applyFont="1" applyFill="1" applyBorder="1" applyAlignment="1">
      <alignment horizontal="center" vertical="center" wrapText="1"/>
    </xf>
    <xf numFmtId="2" fontId="65" fillId="0" borderId="6" xfId="1" applyNumberFormat="1" applyFont="1" applyFill="1" applyBorder="1" applyAlignment="1">
      <alignment horizontal="center" vertical="center" wrapText="1"/>
    </xf>
    <xf numFmtId="188" fontId="65" fillId="0" borderId="3" xfId="1" applyNumberFormat="1" applyFont="1" applyFill="1" applyBorder="1" applyAlignment="1">
      <alignment horizontal="center" vertical="center" wrapText="1"/>
    </xf>
    <xf numFmtId="2" fontId="65" fillId="0" borderId="6" xfId="0" applyNumberFormat="1" applyFont="1" applyBorder="1" applyAlignment="1">
      <alignment horizontal="center" vertical="center" wrapText="1"/>
    </xf>
    <xf numFmtId="49" fontId="65" fillId="0" borderId="3" xfId="0" applyNumberFormat="1" applyFont="1" applyBorder="1" applyAlignment="1">
      <alignment horizontal="center" vertical="center" wrapText="1"/>
    </xf>
    <xf numFmtId="188" fontId="65" fillId="0" borderId="25" xfId="0" applyNumberFormat="1" applyFont="1" applyBorder="1" applyAlignment="1">
      <alignment horizontal="center" vertical="center" wrapText="1"/>
    </xf>
    <xf numFmtId="0" fontId="65" fillId="0" borderId="6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5" fillId="16" borderId="3" xfId="0" applyFont="1" applyFill="1" applyBorder="1" applyAlignment="1">
      <alignment vertical="center"/>
    </xf>
    <xf numFmtId="188" fontId="66" fillId="16" borderId="25" xfId="0" applyNumberFormat="1" applyFont="1" applyFill="1" applyBorder="1" applyAlignment="1">
      <alignment vertical="center"/>
    </xf>
    <xf numFmtId="0" fontId="66" fillId="16" borderId="6" xfId="0" applyFont="1" applyFill="1" applyBorder="1" applyAlignment="1">
      <alignment vertical="center"/>
    </xf>
    <xf numFmtId="188" fontId="66" fillId="16" borderId="3" xfId="0" applyNumberFormat="1" applyFont="1" applyFill="1" applyBorder="1" applyAlignment="1">
      <alignment vertical="center"/>
    </xf>
    <xf numFmtId="0" fontId="87" fillId="16" borderId="6" xfId="0" applyFont="1" applyFill="1" applyBorder="1" applyAlignment="1">
      <alignment vertical="center"/>
    </xf>
    <xf numFmtId="0" fontId="87" fillId="16" borderId="3" xfId="0" applyFont="1" applyFill="1" applyBorder="1" applyAlignment="1">
      <alignment vertical="center"/>
    </xf>
    <xf numFmtId="0" fontId="66" fillId="16" borderId="3" xfId="0" applyFont="1" applyFill="1" applyBorder="1" applyAlignment="1">
      <alignment vertical="center"/>
    </xf>
    <xf numFmtId="0" fontId="65" fillId="19" borderId="3" xfId="0" applyFont="1" applyFill="1" applyBorder="1" applyAlignment="1">
      <alignment horizontal="left" vertical="center"/>
    </xf>
    <xf numFmtId="43" fontId="65" fillId="0" borderId="25" xfId="4" applyFont="1" applyFill="1" applyBorder="1"/>
    <xf numFmtId="2" fontId="65" fillId="0" borderId="82" xfId="1" applyNumberFormat="1" applyFont="1" applyFill="1" applyBorder="1" applyAlignment="1">
      <alignment readingOrder="1"/>
    </xf>
    <xf numFmtId="43" fontId="65" fillId="0" borderId="81" xfId="4" applyFont="1" applyFill="1" applyBorder="1"/>
    <xf numFmtId="2" fontId="65" fillId="0" borderId="6" xfId="1" applyNumberFormat="1" applyFont="1" applyFill="1" applyBorder="1" applyAlignment="1">
      <alignment horizontal="center"/>
    </xf>
    <xf numFmtId="2" fontId="88" fillId="0" borderId="3" xfId="1" applyNumberFormat="1" applyFont="1" applyFill="1" applyBorder="1" applyAlignment="1">
      <alignment horizontal="center"/>
    </xf>
    <xf numFmtId="2" fontId="89" fillId="0" borderId="3" xfId="1" applyNumberFormat="1" applyFont="1" applyFill="1" applyBorder="1" applyAlignment="1">
      <alignment horizontal="center"/>
    </xf>
    <xf numFmtId="43" fontId="65" fillId="0" borderId="25" xfId="1" applyFont="1" applyFill="1" applyBorder="1" applyAlignment="1">
      <alignment horizontal="right" vertical="center"/>
    </xf>
    <xf numFmtId="1" fontId="66" fillId="0" borderId="6" xfId="0" applyNumberFormat="1" applyFont="1" applyBorder="1" applyAlignment="1">
      <alignment horizontal="center" vertical="center"/>
    </xf>
    <xf numFmtId="0" fontId="89" fillId="19" borderId="0" xfId="0" applyFont="1" applyFill="1" applyAlignment="1">
      <alignment horizontal="center" vertical="center"/>
    </xf>
    <xf numFmtId="188" fontId="85" fillId="19" borderId="0" xfId="0" applyNumberFormat="1" applyFont="1" applyFill="1" applyAlignment="1">
      <alignment horizontal="left" vertical="center" wrapText="1"/>
    </xf>
    <xf numFmtId="188" fontId="89" fillId="19" borderId="0" xfId="0" applyNumberFormat="1" applyFont="1" applyFill="1" applyAlignment="1">
      <alignment vertical="center"/>
    </xf>
    <xf numFmtId="0" fontId="89" fillId="19" borderId="0" xfId="0" applyFont="1" applyFill="1" applyAlignment="1">
      <alignment vertical="center"/>
    </xf>
    <xf numFmtId="0" fontId="66" fillId="19" borderId="3" xfId="0" applyFont="1" applyFill="1" applyBorder="1" applyAlignment="1">
      <alignment horizontal="left" vertical="center"/>
    </xf>
    <xf numFmtId="43" fontId="90" fillId="0" borderId="25" xfId="0" applyNumberFormat="1" applyFont="1" applyBorder="1"/>
    <xf numFmtId="2" fontId="66" fillId="0" borderId="6" xfId="0" applyNumberFormat="1" applyFont="1" applyBorder="1" applyAlignment="1">
      <alignment horizontal="right"/>
    </xf>
    <xf numFmtId="43" fontId="90" fillId="0" borderId="6" xfId="0" applyNumberFormat="1" applyFont="1" applyBorder="1"/>
    <xf numFmtId="2" fontId="66" fillId="0" borderId="6" xfId="1" applyNumberFormat="1" applyFont="1" applyFill="1" applyBorder="1" applyAlignment="1">
      <alignment horizontal="center"/>
    </xf>
    <xf numFmtId="2" fontId="91" fillId="0" borderId="3" xfId="1" applyNumberFormat="1" applyFont="1" applyFill="1" applyBorder="1" applyAlignment="1">
      <alignment horizontal="center"/>
    </xf>
    <xf numFmtId="43" fontId="66" fillId="0" borderId="25" xfId="1" applyFont="1" applyFill="1" applyBorder="1" applyAlignment="1">
      <alignment horizontal="right" vertical="center"/>
    </xf>
    <xf numFmtId="1" fontId="85" fillId="19" borderId="0" xfId="0" applyNumberFormat="1" applyFont="1" applyFill="1" applyAlignment="1">
      <alignment horizontal="center" vertical="center"/>
    </xf>
    <xf numFmtId="187" fontId="85" fillId="19" borderId="0" xfId="0" applyNumberFormat="1" applyFont="1" applyFill="1" applyAlignment="1">
      <alignment horizontal="left" vertical="center" wrapText="1"/>
    </xf>
    <xf numFmtId="0" fontId="85" fillId="19" borderId="0" xfId="0" applyFont="1" applyFill="1" applyAlignment="1">
      <alignment vertical="center"/>
    </xf>
    <xf numFmtId="2" fontId="66" fillId="0" borderId="5" xfId="0" applyNumberFormat="1" applyFont="1" applyBorder="1" applyAlignment="1">
      <alignment horizontal="right"/>
    </xf>
    <xf numFmtId="2" fontId="85" fillId="0" borderId="3" xfId="1" applyNumberFormat="1" applyFont="1" applyFill="1" applyBorder="1" applyAlignment="1">
      <alignment horizontal="center"/>
    </xf>
    <xf numFmtId="188" fontId="65" fillId="0" borderId="10" xfId="1" applyNumberFormat="1" applyFont="1" applyFill="1" applyBorder="1" applyAlignment="1">
      <alignment horizontal="center" vertical="center" wrapText="1"/>
    </xf>
    <xf numFmtId="49" fontId="65" fillId="0" borderId="11" xfId="0" applyNumberFormat="1" applyFont="1" applyBorder="1" applyAlignment="1">
      <alignment horizontal="center" vertical="center" wrapText="1"/>
    </xf>
    <xf numFmtId="188" fontId="65" fillId="0" borderId="4" xfId="0" applyNumberFormat="1" applyFont="1" applyBorder="1" applyAlignment="1">
      <alignment horizontal="center" vertical="center" wrapText="1"/>
    </xf>
    <xf numFmtId="0" fontId="65" fillId="0" borderId="3" xfId="0" applyFont="1" applyBorder="1" applyAlignment="1">
      <alignment horizontal="center" vertical="center" wrapText="1"/>
    </xf>
    <xf numFmtId="0" fontId="65" fillId="3" borderId="12" xfId="0" applyFont="1" applyFill="1" applyBorder="1" applyAlignment="1">
      <alignment vertical="center"/>
    </xf>
    <xf numFmtId="188" fontId="66" fillId="3" borderId="13" xfId="0" applyNumberFormat="1" applyFont="1" applyFill="1" applyBorder="1" applyAlignment="1">
      <alignment vertical="center"/>
    </xf>
    <xf numFmtId="0" fontId="66" fillId="3" borderId="14" xfId="0" applyFont="1" applyFill="1" applyBorder="1" applyAlignment="1">
      <alignment vertical="center"/>
    </xf>
    <xf numFmtId="188" fontId="66" fillId="3" borderId="14" xfId="0" applyNumberFormat="1" applyFont="1" applyFill="1" applyBorder="1" applyAlignment="1">
      <alignment vertical="center"/>
    </xf>
    <xf numFmtId="188" fontId="66" fillId="3" borderId="16" xfId="0" applyNumberFormat="1" applyFont="1" applyFill="1" applyBorder="1" applyAlignment="1">
      <alignment vertical="center"/>
    </xf>
    <xf numFmtId="0" fontId="87" fillId="3" borderId="14" xfId="0" applyFont="1" applyFill="1" applyBorder="1" applyAlignment="1">
      <alignment vertical="center"/>
    </xf>
    <xf numFmtId="0" fontId="66" fillId="3" borderId="15" xfId="0" applyFont="1" applyFill="1" applyBorder="1" applyAlignment="1">
      <alignment vertical="center"/>
    </xf>
    <xf numFmtId="188" fontId="66" fillId="3" borderId="80" xfId="0" applyNumberFormat="1" applyFont="1" applyFill="1" applyBorder="1" applyAlignment="1">
      <alignment vertical="center"/>
    </xf>
    <xf numFmtId="0" fontId="65" fillId="0" borderId="18" xfId="0" applyFont="1" applyBorder="1" applyAlignment="1">
      <alignment horizontal="left" vertical="center"/>
    </xf>
    <xf numFmtId="188" fontId="65" fillId="0" borderId="86" xfId="1" applyNumberFormat="1" applyFont="1" applyFill="1" applyBorder="1" applyAlignment="1">
      <alignment vertical="center" readingOrder="1"/>
    </xf>
    <xf numFmtId="188" fontId="65" fillId="0" borderId="38" xfId="1" applyNumberFormat="1" applyFont="1" applyFill="1" applyBorder="1" applyAlignment="1">
      <alignment vertical="center" readingOrder="1"/>
    </xf>
    <xf numFmtId="188" fontId="65" fillId="0" borderId="69" xfId="1" applyNumberFormat="1" applyFont="1" applyFill="1" applyBorder="1" applyAlignment="1">
      <alignment vertical="center" readingOrder="1"/>
    </xf>
    <xf numFmtId="188" fontId="65" fillId="0" borderId="87" xfId="1" applyNumberFormat="1" applyFont="1" applyFill="1" applyBorder="1" applyAlignment="1">
      <alignment horizontal="right" vertical="center" readingOrder="1"/>
    </xf>
    <xf numFmtId="2" fontId="65" fillId="0" borderId="38" xfId="1" applyNumberFormat="1" applyFont="1" applyFill="1" applyBorder="1" applyAlignment="1">
      <alignment horizontal="center" vertical="center"/>
    </xf>
    <xf numFmtId="2" fontId="88" fillId="0" borderId="69" xfId="1" applyNumberFormat="1" applyFont="1" applyFill="1" applyBorder="1" applyAlignment="1">
      <alignment horizontal="center" vertical="center"/>
    </xf>
    <xf numFmtId="188" fontId="65" fillId="0" borderId="70" xfId="1" applyNumberFormat="1" applyFont="1" applyFill="1" applyBorder="1" applyAlignment="1">
      <alignment horizontal="right" vertical="center"/>
    </xf>
    <xf numFmtId="2" fontId="92" fillId="0" borderId="39" xfId="1" applyNumberFormat="1" applyFont="1" applyFill="1" applyBorder="1" applyAlignment="1">
      <alignment horizontal="center" vertical="center"/>
    </xf>
    <xf numFmtId="188" fontId="65" fillId="0" borderId="71" xfId="1" applyNumberFormat="1" applyFont="1" applyFill="1" applyBorder="1" applyAlignment="1">
      <alignment horizontal="right" vertical="center"/>
    </xf>
    <xf numFmtId="0" fontId="85" fillId="0" borderId="0" xfId="0" applyFont="1" applyAlignment="1">
      <alignment horizontal="left" vertical="center" wrapText="1"/>
    </xf>
    <xf numFmtId="43" fontId="65" fillId="0" borderId="0" xfId="0" applyNumberFormat="1" applyFont="1" applyAlignment="1">
      <alignment vertical="center"/>
    </xf>
    <xf numFmtId="4" fontId="65" fillId="0" borderId="0" xfId="0" applyNumberFormat="1" applyFont="1" applyAlignment="1">
      <alignment vertical="center"/>
    </xf>
    <xf numFmtId="0" fontId="65" fillId="0" borderId="0" xfId="0" applyFont="1" applyAlignment="1">
      <alignment vertical="center"/>
    </xf>
    <xf numFmtId="0" fontId="66" fillId="0" borderId="18" xfId="0" applyFont="1" applyBorder="1" applyAlignment="1">
      <alignment horizontal="left" vertical="center"/>
    </xf>
    <xf numFmtId="188" fontId="66" fillId="4" borderId="5" xfId="0" applyNumberFormat="1" applyFont="1" applyFill="1" applyBorder="1" applyAlignment="1">
      <alignment horizontal="right" vertical="center"/>
    </xf>
    <xf numFmtId="188" fontId="66" fillId="4" borderId="49" xfId="0" applyNumberFormat="1" applyFont="1" applyFill="1" applyBorder="1" applyAlignment="1">
      <alignment horizontal="right" vertical="center"/>
    </xf>
    <xf numFmtId="188" fontId="66" fillId="4" borderId="83" xfId="0" applyNumberFormat="1" applyFont="1" applyFill="1" applyBorder="1" applyAlignment="1">
      <alignment horizontal="right" vertical="center"/>
    </xf>
    <xf numFmtId="2" fontId="91" fillId="0" borderId="49" xfId="1" applyNumberFormat="1" applyFont="1" applyFill="1" applyBorder="1" applyAlignment="1">
      <alignment horizontal="center" vertical="center"/>
    </xf>
    <xf numFmtId="188" fontId="66" fillId="0" borderId="84" xfId="1" applyNumberFormat="1" applyFont="1" applyFill="1" applyBorder="1" applyAlignment="1">
      <alignment horizontal="right" vertical="center"/>
    </xf>
    <xf numFmtId="2" fontId="91" fillId="0" borderId="85" xfId="1" applyNumberFormat="1" applyFont="1" applyFill="1" applyBorder="1" applyAlignment="1">
      <alignment horizontal="center" vertical="center"/>
    </xf>
    <xf numFmtId="188" fontId="66" fillId="0" borderId="1" xfId="1" applyNumberFormat="1" applyFont="1" applyFill="1" applyBorder="1" applyAlignment="1">
      <alignment horizontal="right" vertical="center"/>
    </xf>
    <xf numFmtId="1" fontId="66" fillId="0" borderId="5" xfId="0" applyNumberFormat="1" applyFont="1" applyBorder="1" applyAlignment="1">
      <alignment horizontal="center" vertical="center"/>
    </xf>
    <xf numFmtId="1" fontId="66" fillId="0" borderId="0" xfId="0" applyNumberFormat="1" applyFont="1" applyAlignment="1">
      <alignment horizontal="center" vertical="center"/>
    </xf>
    <xf numFmtId="0" fontId="66" fillId="0" borderId="39" xfId="0" applyFont="1" applyBorder="1" applyAlignment="1">
      <alignment horizontal="left" vertical="center"/>
    </xf>
    <xf numFmtId="188" fontId="66" fillId="4" borderId="6" xfId="0" applyNumberFormat="1" applyFont="1" applyFill="1" applyBorder="1" applyAlignment="1">
      <alignment horizontal="right" vertical="center"/>
    </xf>
    <xf numFmtId="2" fontId="93" fillId="0" borderId="85" xfId="1" applyNumberFormat="1" applyFont="1" applyFill="1" applyBorder="1" applyAlignment="1">
      <alignment horizontal="center" vertical="center"/>
    </xf>
    <xf numFmtId="0" fontId="65" fillId="0" borderId="64" xfId="0" applyFont="1" applyBorder="1" applyAlignment="1">
      <alignment vertical="center"/>
    </xf>
    <xf numFmtId="188" fontId="65" fillId="0" borderId="65" xfId="0" applyNumberFormat="1" applyFont="1" applyBorder="1" applyAlignment="1">
      <alignment horizontal="left" vertical="center"/>
    </xf>
    <xf numFmtId="0" fontId="65" fillId="0" borderId="65" xfId="0" applyFont="1" applyBorder="1" applyAlignment="1">
      <alignment horizontal="left" vertical="center"/>
    </xf>
    <xf numFmtId="0" fontId="92" fillId="0" borderId="65" xfId="0" applyFont="1" applyBorder="1" applyAlignment="1">
      <alignment horizontal="left" vertical="center"/>
    </xf>
    <xf numFmtId="188" fontId="65" fillId="0" borderId="65" xfId="0" applyNumberFormat="1" applyFont="1" applyBorder="1" applyAlignment="1">
      <alignment horizontal="right" vertical="center"/>
    </xf>
    <xf numFmtId="0" fontId="65" fillId="0" borderId="36" xfId="0" applyFont="1" applyBorder="1" applyAlignment="1">
      <alignment horizontal="left" vertical="center"/>
    </xf>
    <xf numFmtId="0" fontId="93" fillId="0" borderId="0" xfId="0" applyFont="1" applyAlignment="1">
      <alignment vertical="center"/>
    </xf>
    <xf numFmtId="4" fontId="93" fillId="0" borderId="0" xfId="0" applyNumberFormat="1" applyFont="1" applyAlignment="1">
      <alignment vertical="center"/>
    </xf>
    <xf numFmtId="0" fontId="65" fillId="0" borderId="18" xfId="0" applyFont="1" applyBorder="1" applyAlignment="1">
      <alignment horizontal="center" vertical="center"/>
    </xf>
    <xf numFmtId="188" fontId="65" fillId="0" borderId="21" xfId="1" applyNumberFormat="1" applyFont="1" applyFill="1" applyBorder="1" applyAlignment="1">
      <alignment horizontal="center" vertical="center" wrapText="1"/>
    </xf>
    <xf numFmtId="2" fontId="65" fillId="0" borderId="20" xfId="1" applyNumberFormat="1" applyFont="1" applyFill="1" applyBorder="1" applyAlignment="1">
      <alignment horizontal="center" vertical="center" wrapText="1"/>
    </xf>
    <xf numFmtId="188" fontId="65" fillId="0" borderId="20" xfId="1" applyNumberFormat="1" applyFont="1" applyFill="1" applyBorder="1" applyAlignment="1">
      <alignment horizontal="center" vertical="center" wrapText="1"/>
    </xf>
    <xf numFmtId="2" fontId="65" fillId="0" borderId="38" xfId="0" applyNumberFormat="1" applyFont="1" applyBorder="1" applyAlignment="1">
      <alignment horizontal="center" vertical="center" wrapText="1"/>
    </xf>
    <xf numFmtId="49" fontId="92" fillId="0" borderId="38" xfId="0" applyNumberFormat="1" applyFont="1" applyBorder="1" applyAlignment="1">
      <alignment horizontal="center" vertical="center" wrapText="1"/>
    </xf>
    <xf numFmtId="188" fontId="65" fillId="0" borderId="38" xfId="1" applyNumberFormat="1" applyFont="1" applyFill="1" applyBorder="1" applyAlignment="1">
      <alignment horizontal="center" vertical="center" wrapText="1"/>
    </xf>
    <xf numFmtId="188" fontId="65" fillId="0" borderId="38" xfId="0" applyNumberFormat="1" applyFont="1" applyBorder="1" applyAlignment="1">
      <alignment horizontal="center" vertical="center" wrapText="1"/>
    </xf>
    <xf numFmtId="0" fontId="65" fillId="0" borderId="38" xfId="0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 wrapText="1"/>
    </xf>
    <xf numFmtId="0" fontId="92" fillId="0" borderId="0" xfId="0" applyFont="1" applyAlignment="1">
      <alignment vertical="center"/>
    </xf>
    <xf numFmtId="0" fontId="85" fillId="0" borderId="0" xfId="0" applyFont="1" applyAlignment="1">
      <alignment horizontal="center" vertical="center"/>
    </xf>
    <xf numFmtId="188" fontId="85" fillId="0" borderId="48" xfId="4" applyNumberFormat="1" applyFont="1" applyFill="1" applyBorder="1" applyAlignment="1">
      <alignment horizontal="right" vertical="center"/>
    </xf>
    <xf numFmtId="188" fontId="85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188" fontId="66" fillId="0" borderId="5" xfId="3" applyNumberFormat="1" applyFont="1" applyBorder="1" applyAlignment="1">
      <alignment horizontal="center" vertical="center"/>
    </xf>
    <xf numFmtId="0" fontId="66" fillId="0" borderId="0" xfId="0" applyFont="1" applyAlignment="1">
      <alignment horizontal="left"/>
    </xf>
    <xf numFmtId="4" fontId="66" fillId="0" borderId="0" xfId="0" applyNumberFormat="1" applyFont="1" applyAlignment="1">
      <alignment vertical="center"/>
    </xf>
    <xf numFmtId="188" fontId="66" fillId="0" borderId="0" xfId="0" applyNumberFormat="1" applyFont="1" applyAlignment="1">
      <alignment horizontal="right"/>
    </xf>
    <xf numFmtId="43" fontId="66" fillId="0" borderId="0" xfId="1" applyFont="1" applyFill="1" applyBorder="1" applyAlignment="1">
      <alignment horizontal="right"/>
    </xf>
    <xf numFmtId="189" fontId="66" fillId="0" borderId="0" xfId="0" applyNumberFormat="1" applyFont="1" applyAlignment="1">
      <alignment horizontal="right"/>
    </xf>
    <xf numFmtId="188" fontId="66" fillId="0" borderId="0" xfId="0" applyNumberFormat="1" applyFont="1" applyAlignment="1">
      <alignment horizontal="center"/>
    </xf>
    <xf numFmtId="188" fontId="66" fillId="0" borderId="0" xfId="0" applyNumberFormat="1" applyFont="1"/>
    <xf numFmtId="0" fontId="66" fillId="0" borderId="0" xfId="0" applyFont="1"/>
    <xf numFmtId="43" fontId="66" fillId="0" borderId="0" xfId="1" applyFont="1" applyFill="1" applyBorder="1" applyAlignment="1"/>
    <xf numFmtId="43" fontId="66" fillId="0" borderId="0" xfId="4" applyFont="1" applyFill="1" applyAlignment="1"/>
    <xf numFmtId="43" fontId="66" fillId="0" borderId="0" xfId="4" applyFont="1" applyFill="1" applyAlignment="1">
      <alignment horizontal="right"/>
    </xf>
    <xf numFmtId="43" fontId="66" fillId="0" borderId="0" xfId="4" applyFont="1" applyFill="1" applyBorder="1" applyAlignment="1"/>
    <xf numFmtId="43" fontId="66" fillId="0" borderId="0" xfId="4" applyFont="1" applyFill="1" applyAlignment="1">
      <alignment vertical="center"/>
    </xf>
    <xf numFmtId="0" fontId="86" fillId="0" borderId="0" xfId="0" applyFont="1"/>
    <xf numFmtId="2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horizontal="center" vertical="center" wrapText="1"/>
    </xf>
    <xf numFmtId="1" fontId="66" fillId="0" borderId="0" xfId="0" applyNumberFormat="1" applyFont="1" applyAlignment="1">
      <alignment horizontal="center" vertical="center" wrapText="1"/>
    </xf>
    <xf numFmtId="188" fontId="66" fillId="0" borderId="0" xfId="0" applyNumberFormat="1" applyFont="1" applyAlignment="1">
      <alignment vertical="center" wrapText="1"/>
    </xf>
    <xf numFmtId="0" fontId="66" fillId="0" borderId="0" xfId="0" applyFont="1" applyAlignment="1">
      <alignment vertical="center" wrapText="1"/>
    </xf>
    <xf numFmtId="0" fontId="66" fillId="0" borderId="0" xfId="0" applyFont="1" applyAlignment="1">
      <alignment horizontal="right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1" xfId="0" applyFont="1" applyBorder="1" applyAlignment="1">
      <alignment horizontal="center" vertical="center" wrapText="1"/>
    </xf>
    <xf numFmtId="0" fontId="86" fillId="0" borderId="41" xfId="0" applyFont="1" applyBorder="1" applyAlignment="1">
      <alignment horizontal="center" vertical="center" wrapText="1"/>
    </xf>
    <xf numFmtId="188" fontId="66" fillId="0" borderId="41" xfId="0" applyNumberFormat="1" applyFont="1" applyBorder="1" applyAlignment="1">
      <alignment horizontal="center" vertical="center" wrapText="1"/>
    </xf>
    <xf numFmtId="188" fontId="66" fillId="0" borderId="0" xfId="0" applyNumberFormat="1" applyFont="1" applyAlignment="1">
      <alignment vertical="center"/>
    </xf>
    <xf numFmtId="0" fontId="66" fillId="0" borderId="0" xfId="0" applyFont="1" applyAlignment="1">
      <alignment horizontal="right" vertical="center"/>
    </xf>
    <xf numFmtId="0" fontId="66" fillId="0" borderId="42" xfId="0" applyFont="1" applyBorder="1" applyAlignment="1">
      <alignment horizontal="center" vertical="center" wrapText="1"/>
    </xf>
    <xf numFmtId="0" fontId="66" fillId="0" borderId="43" xfId="0" applyFont="1" applyBorder="1" applyAlignment="1">
      <alignment horizontal="center" vertical="center" wrapText="1"/>
    </xf>
    <xf numFmtId="0" fontId="86" fillId="0" borderId="43" xfId="0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center" vertical="center" wrapText="1"/>
    </xf>
    <xf numFmtId="2" fontId="66" fillId="0" borderId="0" xfId="0" applyNumberFormat="1" applyFont="1" applyAlignment="1">
      <alignment horizontal="right" vertical="center"/>
    </xf>
    <xf numFmtId="0" fontId="86" fillId="0" borderId="42" xfId="0" applyFont="1" applyBorder="1" applyAlignment="1">
      <alignment vertical="center" wrapText="1"/>
    </xf>
    <xf numFmtId="43" fontId="66" fillId="0" borderId="6" xfId="1" applyFont="1" applyFill="1" applyBorder="1" applyAlignment="1">
      <alignment vertical="center" readingOrder="1"/>
    </xf>
    <xf numFmtId="2" fontId="66" fillId="0" borderId="43" xfId="1" applyNumberFormat="1" applyFont="1" applyBorder="1" applyAlignment="1">
      <alignment horizontal="center" vertical="center"/>
    </xf>
    <xf numFmtId="2" fontId="66" fillId="3" borderId="6" xfId="0" applyNumberFormat="1" applyFont="1" applyFill="1" applyBorder="1" applyAlignment="1">
      <alignment horizontal="center" vertical="center"/>
    </xf>
    <xf numFmtId="43" fontId="66" fillId="0" borderId="43" xfId="0" applyNumberFormat="1" applyFont="1" applyBorder="1" applyAlignment="1">
      <alignment horizontal="center" vertical="center" wrapText="1"/>
    </xf>
    <xf numFmtId="43" fontId="86" fillId="0" borderId="43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right" vertical="center"/>
    </xf>
    <xf numFmtId="43" fontId="66" fillId="0" borderId="43" xfId="1" applyFont="1" applyBorder="1" applyAlignment="1">
      <alignment horizontal="center" vertical="center" wrapText="1"/>
    </xf>
    <xf numFmtId="43" fontId="66" fillId="0" borderId="0" xfId="1" applyFont="1" applyFill="1" applyAlignment="1">
      <alignment vertical="center"/>
    </xf>
    <xf numFmtId="43" fontId="66" fillId="0" borderId="4" xfId="1" applyFont="1" applyFill="1" applyBorder="1" applyAlignment="1">
      <alignment vertical="center" readingOrder="1"/>
    </xf>
    <xf numFmtId="43" fontId="66" fillId="0" borderId="0" xfId="1" applyFont="1" applyFill="1" applyBorder="1" applyAlignment="1">
      <alignment vertical="center" readingOrder="1"/>
    </xf>
    <xf numFmtId="188" fontId="66" fillId="0" borderId="0" xfId="1" applyNumberFormat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right" vertical="center"/>
    </xf>
    <xf numFmtId="43" fontId="66" fillId="0" borderId="0" xfId="1" applyFont="1" applyFill="1" applyBorder="1" applyAlignment="1">
      <alignment horizontal="center" vertical="center"/>
    </xf>
    <xf numFmtId="0" fontId="65" fillId="0" borderId="42" xfId="0" applyFont="1" applyBorder="1" applyAlignment="1">
      <alignment vertical="center" wrapText="1"/>
    </xf>
    <xf numFmtId="188" fontId="65" fillId="0" borderId="43" xfId="1" applyNumberFormat="1" applyFont="1" applyBorder="1" applyAlignment="1">
      <alignment horizontal="right" vertical="center"/>
    </xf>
    <xf numFmtId="188" fontId="65" fillId="0" borderId="43" xfId="0" applyNumberFormat="1" applyFont="1" applyBorder="1" applyAlignment="1">
      <alignment horizontal="right" vertical="center"/>
    </xf>
    <xf numFmtId="4" fontId="65" fillId="0" borderId="43" xfId="0" applyNumberFormat="1" applyFont="1" applyBorder="1" applyAlignment="1">
      <alignment horizontal="center" vertical="center" wrapText="1"/>
    </xf>
    <xf numFmtId="0" fontId="66" fillId="0" borderId="42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/>
    </xf>
    <xf numFmtId="4" fontId="66" fillId="0" borderId="43" xfId="0" applyNumberFormat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/>
    </xf>
    <xf numFmtId="2" fontId="66" fillId="0" borderId="0" xfId="0" applyNumberFormat="1" applyFont="1" applyAlignment="1">
      <alignment horizontal="center" vertical="center"/>
    </xf>
    <xf numFmtId="4" fontId="86" fillId="0" borderId="42" xfId="0" applyNumberFormat="1" applyFont="1" applyBorder="1" applyAlignment="1">
      <alignment horizontal="center" vertical="center" wrapText="1"/>
    </xf>
    <xf numFmtId="2" fontId="66" fillId="0" borderId="43" xfId="0" applyNumberFormat="1" applyFont="1" applyBorder="1" applyAlignment="1">
      <alignment horizontal="center" vertical="center" wrapText="1"/>
    </xf>
    <xf numFmtId="188" fontId="66" fillId="0" borderId="6" xfId="1" applyNumberFormat="1" applyFont="1" applyFill="1" applyBorder="1" applyAlignment="1">
      <alignment horizontal="center" vertical="center"/>
    </xf>
    <xf numFmtId="2" fontId="65" fillId="6" borderId="44" xfId="0" applyNumberFormat="1" applyFont="1" applyFill="1" applyBorder="1" applyAlignment="1">
      <alignment horizontal="left" vertical="center"/>
    </xf>
    <xf numFmtId="0" fontId="65" fillId="6" borderId="45" xfId="0" applyFont="1" applyFill="1" applyBorder="1" applyAlignment="1">
      <alignment vertical="center"/>
    </xf>
    <xf numFmtId="0" fontId="92" fillId="6" borderId="45" xfId="0" applyFont="1" applyFill="1" applyBorder="1" applyAlignment="1">
      <alignment vertical="center"/>
    </xf>
    <xf numFmtId="188" fontId="66" fillId="6" borderId="46" xfId="0" applyNumberFormat="1" applyFont="1" applyFill="1" applyBorder="1" applyAlignment="1">
      <alignment horizontal="center" vertical="center"/>
    </xf>
    <xf numFmtId="188" fontId="65" fillId="0" borderId="6" xfId="0" applyNumberFormat="1" applyFont="1" applyBorder="1" applyAlignment="1">
      <alignment horizontal="center" vertical="center" wrapText="1"/>
    </xf>
    <xf numFmtId="188" fontId="66" fillId="0" borderId="6" xfId="0" applyNumberFormat="1" applyFont="1" applyBorder="1" applyAlignment="1">
      <alignment horizontal="center" vertical="center" wrapText="1"/>
    </xf>
    <xf numFmtId="2" fontId="66" fillId="6" borderId="47" xfId="0" applyNumberFormat="1" applyFont="1" applyFill="1" applyBorder="1" applyAlignment="1">
      <alignment horizontal="left" vertical="center"/>
    </xf>
    <xf numFmtId="0" fontId="66" fillId="6" borderId="47" xfId="0" applyFont="1" applyFill="1" applyBorder="1" applyAlignment="1">
      <alignment vertical="center"/>
    </xf>
    <xf numFmtId="0" fontId="66" fillId="6" borderId="4" xfId="0" applyFont="1" applyFill="1" applyBorder="1" applyAlignment="1">
      <alignment vertical="center"/>
    </xf>
    <xf numFmtId="188" fontId="66" fillId="6" borderId="3" xfId="1" applyNumberFormat="1" applyFont="1" applyFill="1" applyBorder="1" applyAlignment="1">
      <alignment vertical="center"/>
    </xf>
    <xf numFmtId="43" fontId="66" fillId="0" borderId="6" xfId="1" applyFont="1" applyFill="1" applyBorder="1" applyAlignment="1">
      <alignment horizontal="right" vertical="center"/>
    </xf>
    <xf numFmtId="188" fontId="65" fillId="0" borderId="6" xfId="1" applyNumberFormat="1" applyFont="1" applyFill="1" applyBorder="1" applyAlignment="1">
      <alignment horizontal="right" vertical="center"/>
    </xf>
    <xf numFmtId="188" fontId="65" fillId="6" borderId="6" xfId="1" applyNumberFormat="1" applyFont="1" applyFill="1" applyBorder="1" applyAlignment="1">
      <alignment horizontal="right" vertical="center"/>
    </xf>
    <xf numFmtId="188" fontId="66" fillId="6" borderId="6" xfId="1" applyNumberFormat="1" applyFont="1" applyFill="1" applyBorder="1" applyAlignment="1">
      <alignment horizontal="center" vertical="center"/>
    </xf>
    <xf numFmtId="188" fontId="66" fillId="0" borderId="0" xfId="1" applyNumberFormat="1" applyFont="1" applyFill="1" applyAlignment="1">
      <alignment horizontal="right" vertical="center"/>
    </xf>
    <xf numFmtId="43" fontId="66" fillId="0" borderId="0" xfId="1" applyFont="1" applyFill="1" applyAlignment="1">
      <alignment horizontal="right" vertical="center"/>
    </xf>
    <xf numFmtId="2" fontId="66" fillId="6" borderId="1" xfId="0" applyNumberFormat="1" applyFont="1" applyFill="1" applyBorder="1" applyAlignment="1">
      <alignment horizontal="left" vertical="center"/>
    </xf>
    <xf numFmtId="0" fontId="66" fillId="6" borderId="1" xfId="0" applyFont="1" applyFill="1" applyBorder="1" applyAlignment="1">
      <alignment vertical="center"/>
    </xf>
    <xf numFmtId="0" fontId="66" fillId="6" borderId="48" xfId="0" applyFont="1" applyFill="1" applyBorder="1" applyAlignment="1">
      <alignment vertical="center"/>
    </xf>
    <xf numFmtId="188" fontId="66" fillId="6" borderId="49" xfId="1" applyNumberFormat="1" applyFont="1" applyFill="1" applyBorder="1" applyAlignment="1">
      <alignment vertical="center"/>
    </xf>
    <xf numFmtId="2" fontId="66" fillId="6" borderId="47" xfId="0" applyNumberFormat="1" applyFont="1" applyFill="1" applyBorder="1" applyAlignment="1">
      <alignment horizontal="center" vertical="center"/>
    </xf>
    <xf numFmtId="0" fontId="65" fillId="6" borderId="4" xfId="0" applyFont="1" applyFill="1" applyBorder="1" applyAlignment="1">
      <alignment vertical="center"/>
    </xf>
    <xf numFmtId="188" fontId="65" fillId="6" borderId="3" xfId="1" applyNumberFormat="1" applyFont="1" applyFill="1" applyBorder="1" applyAlignment="1">
      <alignment vertical="center"/>
    </xf>
    <xf numFmtId="9" fontId="66" fillId="0" borderId="0" xfId="2" applyFont="1" applyFill="1" applyAlignment="1">
      <alignment vertical="center"/>
    </xf>
    <xf numFmtId="2" fontId="66" fillId="0" borderId="47" xfId="0" applyNumberFormat="1" applyFont="1" applyBorder="1" applyAlignment="1">
      <alignment horizontal="left" vertical="center"/>
    </xf>
    <xf numFmtId="0" fontId="66" fillId="0" borderId="47" xfId="0" applyFont="1" applyBorder="1" applyAlignment="1">
      <alignment vertical="center"/>
    </xf>
    <xf numFmtId="0" fontId="66" fillId="0" borderId="4" xfId="0" applyFont="1" applyBorder="1" applyAlignment="1">
      <alignment vertical="center"/>
    </xf>
    <xf numFmtId="188" fontId="66" fillId="0" borderId="3" xfId="1" applyNumberFormat="1" applyFont="1" applyFill="1" applyBorder="1" applyAlignment="1">
      <alignment vertical="center"/>
    </xf>
    <xf numFmtId="2" fontId="66" fillId="0" borderId="0" xfId="0" applyNumberFormat="1" applyFont="1" applyAlignment="1">
      <alignment horizontal="left" vertical="center"/>
    </xf>
    <xf numFmtId="188" fontId="66" fillId="0" borderId="0" xfId="1" applyNumberFormat="1" applyFont="1" applyFill="1" applyBorder="1" applyAlignment="1">
      <alignment vertical="center"/>
    </xf>
    <xf numFmtId="2" fontId="85" fillId="0" borderId="0" xfId="0" applyNumberFormat="1" applyFont="1" applyAlignment="1">
      <alignment horizontal="right" vertical="center"/>
    </xf>
    <xf numFmtId="0" fontId="94" fillId="0" borderId="40" xfId="0" applyFont="1" applyBorder="1" applyAlignment="1">
      <alignment horizontal="center" vertical="center" wrapText="1"/>
    </xf>
    <xf numFmtId="0" fontId="66" fillId="0" borderId="50" xfId="0" applyFont="1" applyBorder="1" applyAlignment="1">
      <alignment horizontal="center" vertical="center" wrapText="1"/>
    </xf>
    <xf numFmtId="188" fontId="94" fillId="0" borderId="41" xfId="0" applyNumberFormat="1" applyFont="1" applyBorder="1" applyAlignment="1">
      <alignment horizontal="center" vertical="center" wrapText="1"/>
    </xf>
    <xf numFmtId="0" fontId="94" fillId="0" borderId="0" xfId="0" applyFont="1" applyAlignment="1">
      <alignment vertical="center"/>
    </xf>
    <xf numFmtId="0" fontId="94" fillId="0" borderId="42" xfId="0" applyFont="1" applyBorder="1" applyAlignment="1">
      <alignment vertical="center" wrapText="1"/>
    </xf>
    <xf numFmtId="2" fontId="66" fillId="0" borderId="43" xfId="1" applyNumberFormat="1" applyFont="1" applyBorder="1" applyAlignment="1">
      <alignment horizontal="center" vertical="center" wrapText="1"/>
    </xf>
    <xf numFmtId="43" fontId="93" fillId="0" borderId="43" xfId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right" vertical="center" wrapText="1"/>
    </xf>
    <xf numFmtId="43" fontId="94" fillId="0" borderId="43" xfId="1" applyFont="1" applyBorder="1" applyAlignment="1">
      <alignment horizontal="center" vertical="center" wrapText="1"/>
    </xf>
    <xf numFmtId="188" fontId="66" fillId="0" borderId="43" xfId="0" applyNumberFormat="1" applyFont="1" applyBorder="1" applyAlignment="1">
      <alignment horizontal="right" vertical="center" wrapText="1"/>
    </xf>
    <xf numFmtId="43" fontId="93" fillId="0" borderId="43" xfId="1" applyFont="1" applyBorder="1" applyAlignment="1">
      <alignment horizontal="center" vertical="center" wrapText="1"/>
    </xf>
    <xf numFmtId="0" fontId="66" fillId="0" borderId="6" xfId="0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 wrapText="1"/>
    </xf>
    <xf numFmtId="188" fontId="65" fillId="0" borderId="6" xfId="0" applyNumberFormat="1" applyFont="1" applyBorder="1" applyAlignment="1">
      <alignment horizontal="right" vertical="center" wrapText="1"/>
    </xf>
    <xf numFmtId="43" fontId="65" fillId="0" borderId="6" xfId="1" applyFont="1" applyBorder="1" applyAlignment="1">
      <alignment horizontal="center" vertical="center" wrapText="1"/>
    </xf>
    <xf numFmtId="0" fontId="95" fillId="0" borderId="0" xfId="0" applyFont="1" applyAlignment="1">
      <alignment vertical="center"/>
    </xf>
    <xf numFmtId="188" fontId="65" fillId="0" borderId="0" xfId="0" applyNumberFormat="1" applyFont="1" applyAlignment="1">
      <alignment vertical="center"/>
    </xf>
    <xf numFmtId="188" fontId="65" fillId="0" borderId="0" xfId="0" applyNumberFormat="1" applyFont="1" applyAlignment="1">
      <alignment horizontal="right" vertical="center"/>
    </xf>
    <xf numFmtId="0" fontId="94" fillId="0" borderId="6" xfId="0" applyFont="1" applyBorder="1" applyAlignment="1">
      <alignment horizontal="left" vertical="center" wrapText="1"/>
    </xf>
    <xf numFmtId="188" fontId="66" fillId="0" borderId="6" xfId="0" applyNumberFormat="1" applyFont="1" applyBorder="1" applyAlignment="1">
      <alignment horizontal="right" vertical="center" wrapText="1"/>
    </xf>
    <xf numFmtId="43" fontId="66" fillId="0" borderId="6" xfId="1" applyFont="1" applyBorder="1" applyAlignment="1">
      <alignment horizontal="center" vertical="center" wrapText="1"/>
    </xf>
    <xf numFmtId="2" fontId="66" fillId="0" borderId="6" xfId="0" applyNumberFormat="1" applyFont="1" applyBorder="1" applyAlignment="1">
      <alignment horizontal="center" vertical="center" wrapText="1"/>
    </xf>
    <xf numFmtId="0" fontId="95" fillId="0" borderId="6" xfId="0" applyFont="1" applyBorder="1" applyAlignment="1">
      <alignment vertical="center"/>
    </xf>
    <xf numFmtId="0" fontId="94" fillId="0" borderId="6" xfId="0" applyFont="1" applyBorder="1" applyAlignment="1">
      <alignment horizontal="left" vertical="center"/>
    </xf>
    <xf numFmtId="0" fontId="65" fillId="7" borderId="0" xfId="0" applyFont="1" applyFill="1" applyAlignment="1">
      <alignment vertical="center"/>
    </xf>
    <xf numFmtId="188" fontId="66" fillId="0" borderId="51" xfId="0" applyNumberFormat="1" applyFont="1" applyBorder="1" applyAlignment="1">
      <alignment horizontal="center" vertical="center" wrapText="1"/>
    </xf>
    <xf numFmtId="188" fontId="66" fillId="0" borderId="52" xfId="0" applyNumberFormat="1" applyFont="1" applyBorder="1" applyAlignment="1">
      <alignment horizontal="center" vertical="center" wrapText="1"/>
    </xf>
    <xf numFmtId="0" fontId="66" fillId="0" borderId="52" xfId="0" applyFont="1" applyBorder="1" applyAlignment="1">
      <alignment horizontal="center" vertical="center" wrapText="1"/>
    </xf>
    <xf numFmtId="0" fontId="86" fillId="0" borderId="53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43" xfId="0" applyFont="1" applyBorder="1" applyAlignment="1">
      <alignment vertical="center" wrapText="1"/>
    </xf>
    <xf numFmtId="188" fontId="66" fillId="0" borderId="43" xfId="1" applyNumberFormat="1" applyFont="1" applyBorder="1" applyAlignment="1">
      <alignment horizontal="right" vertical="center" wrapText="1"/>
    </xf>
    <xf numFmtId="43" fontId="66" fillId="0" borderId="43" xfId="1" applyFont="1" applyBorder="1" applyAlignment="1">
      <alignment horizontal="center" vertical="center"/>
    </xf>
    <xf numFmtId="2" fontId="86" fillId="0" borderId="43" xfId="0" applyNumberFormat="1" applyFont="1" applyBorder="1" applyAlignment="1">
      <alignment horizontal="center" vertical="center" wrapText="1"/>
    </xf>
    <xf numFmtId="0" fontId="86" fillId="0" borderId="6" xfId="0" applyFont="1" applyBorder="1" applyAlignment="1">
      <alignment horizontal="center" vertical="center" wrapText="1"/>
    </xf>
    <xf numFmtId="0" fontId="65" fillId="0" borderId="3" xfId="0" applyFont="1" applyBorder="1" applyAlignment="1">
      <alignment horizontal="left" vertical="center"/>
    </xf>
    <xf numFmtId="4" fontId="65" fillId="0" borderId="6" xfId="0" applyNumberFormat="1" applyFont="1" applyBorder="1" applyAlignment="1">
      <alignment horizontal="right" vertical="center" wrapText="1"/>
    </xf>
    <xf numFmtId="4" fontId="96" fillId="0" borderId="6" xfId="0" applyNumberFormat="1" applyFont="1" applyBorder="1" applyAlignment="1">
      <alignment horizontal="right" vertical="center" wrapText="1"/>
    </xf>
    <xf numFmtId="0" fontId="66" fillId="0" borderId="3" xfId="0" applyFont="1" applyBorder="1" applyAlignment="1">
      <alignment horizontal="left" vertical="center"/>
    </xf>
    <xf numFmtId="4" fontId="66" fillId="0" borderId="6" xfId="0" applyNumberFormat="1" applyFont="1" applyBorder="1" applyAlignment="1">
      <alignment horizontal="right" vertical="center" wrapText="1"/>
    </xf>
    <xf numFmtId="4" fontId="86" fillId="0" borderId="6" xfId="0" applyNumberFormat="1" applyFont="1" applyBorder="1" applyAlignment="1">
      <alignment horizontal="right" vertical="center" wrapText="1"/>
    </xf>
    <xf numFmtId="0" fontId="97" fillId="0" borderId="0" xfId="0" applyFont="1" applyAlignment="1">
      <alignment vertical="center"/>
    </xf>
    <xf numFmtId="0" fontId="66" fillId="0" borderId="53" xfId="0" applyFont="1" applyBorder="1" applyAlignment="1">
      <alignment horizontal="center" vertical="center" wrapText="1"/>
    </xf>
    <xf numFmtId="0" fontId="97" fillId="0" borderId="51" xfId="0" applyFont="1" applyBorder="1" applyAlignment="1">
      <alignment horizontal="center" vertical="center" wrapText="1"/>
    </xf>
    <xf numFmtId="0" fontId="97" fillId="0" borderId="42" xfId="0" applyFont="1" applyBorder="1" applyAlignment="1">
      <alignment vertical="center" wrapText="1"/>
    </xf>
    <xf numFmtId="4" fontId="66" fillId="0" borderId="43" xfId="0" applyNumberFormat="1" applyFont="1" applyBorder="1" applyAlignment="1">
      <alignment horizontal="right" vertical="center" wrapText="1"/>
    </xf>
    <xf numFmtId="4" fontId="97" fillId="0" borderId="43" xfId="0" applyNumberFormat="1" applyFont="1" applyBorder="1" applyAlignment="1">
      <alignment horizontal="right" vertical="center" wrapText="1"/>
    </xf>
    <xf numFmtId="43" fontId="66" fillId="0" borderId="43" xfId="0" applyNumberFormat="1" applyFont="1" applyBorder="1" applyAlignment="1">
      <alignment horizontal="right" vertical="center" wrapText="1"/>
    </xf>
    <xf numFmtId="0" fontId="98" fillId="8" borderId="55" xfId="0" applyFont="1" applyFill="1" applyBorder="1" applyAlignment="1">
      <alignment horizontal="center" vertical="center" wrapText="1" readingOrder="1"/>
    </xf>
    <xf numFmtId="0" fontId="65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9" fillId="9" borderId="57" xfId="0" applyFont="1" applyFill="1" applyBorder="1" applyAlignment="1">
      <alignment horizontal="left" vertical="center" readingOrder="1"/>
    </xf>
    <xf numFmtId="188" fontId="65" fillId="9" borderId="58" xfId="0" applyNumberFormat="1" applyFont="1" applyFill="1" applyBorder="1" applyAlignment="1">
      <alignment horizontal="left" vertical="center" wrapText="1" readingOrder="1"/>
    </xf>
    <xf numFmtId="0" fontId="65" fillId="9" borderId="58" xfId="0" applyFont="1" applyFill="1" applyBorder="1" applyAlignment="1">
      <alignment horizontal="left" vertical="center" wrapText="1" readingOrder="1"/>
    </xf>
    <xf numFmtId="0" fontId="99" fillId="9" borderId="59" xfId="0" applyFont="1" applyFill="1" applyBorder="1" applyAlignment="1">
      <alignment horizontal="left" vertical="center" wrapText="1" readingOrder="1"/>
    </xf>
    <xf numFmtId="188" fontId="66" fillId="0" borderId="0" xfId="0" applyNumberFormat="1" applyFont="1" applyAlignment="1">
      <alignment horizontal="center" vertical="center"/>
    </xf>
    <xf numFmtId="0" fontId="99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center" vertical="center" wrapText="1" readingOrder="1"/>
    </xf>
    <xf numFmtId="0" fontId="65" fillId="10" borderId="60" xfId="0" applyFont="1" applyFill="1" applyBorder="1" applyAlignment="1">
      <alignment horizontal="center" vertical="center" wrapText="1" readingOrder="1"/>
    </xf>
    <xf numFmtId="188" fontId="65" fillId="10" borderId="60" xfId="0" applyNumberFormat="1" applyFont="1" applyFill="1" applyBorder="1" applyAlignment="1">
      <alignment horizontal="right" vertical="center" wrapText="1" readingOrder="1"/>
    </xf>
    <xf numFmtId="2" fontId="65" fillId="10" borderId="60" xfId="1" applyNumberFormat="1" applyFont="1" applyFill="1" applyBorder="1" applyAlignment="1">
      <alignment horizontal="center" vertical="center" wrapText="1" readingOrder="1"/>
    </xf>
    <xf numFmtId="43" fontId="65" fillId="10" borderId="60" xfId="1" applyFont="1" applyFill="1" applyBorder="1" applyAlignment="1">
      <alignment horizontal="right" vertical="center" wrapText="1" readingOrder="1"/>
    </xf>
    <xf numFmtId="2" fontId="99" fillId="10" borderId="60" xfId="1" applyNumberFormat="1" applyFont="1" applyFill="1" applyBorder="1" applyAlignment="1">
      <alignment horizontal="center" vertical="center" wrapText="1" readingOrder="1"/>
    </xf>
    <xf numFmtId="188" fontId="66" fillId="0" borderId="0" xfId="1" applyNumberFormat="1" applyFont="1" applyFill="1" applyAlignment="1">
      <alignment horizontal="center" vertical="center"/>
    </xf>
    <xf numFmtId="0" fontId="99" fillId="9" borderId="60" xfId="0" applyFont="1" applyFill="1" applyBorder="1" applyAlignment="1">
      <alignment horizontal="center" vertical="center" wrapText="1" readingOrder="1"/>
    </xf>
    <xf numFmtId="0" fontId="65" fillId="9" borderId="60" xfId="0" applyFont="1" applyFill="1" applyBorder="1" applyAlignment="1">
      <alignment horizontal="center" vertical="center" wrapText="1" readingOrder="1"/>
    </xf>
    <xf numFmtId="2" fontId="65" fillId="9" borderId="60" xfId="1" applyNumberFormat="1" applyFont="1" applyFill="1" applyBorder="1" applyAlignment="1">
      <alignment horizontal="center" vertical="center" wrapText="1" readingOrder="1"/>
    </xf>
    <xf numFmtId="0" fontId="99" fillId="9" borderId="61" xfId="0" applyFont="1" applyFill="1" applyBorder="1" applyAlignment="1">
      <alignment horizontal="left" vertical="center" wrapText="1" readingOrder="1"/>
    </xf>
    <xf numFmtId="188" fontId="65" fillId="9" borderId="62" xfId="0" applyNumberFormat="1" applyFont="1" applyFill="1" applyBorder="1" applyAlignment="1">
      <alignment horizontal="left" vertical="center" wrapText="1" readingOrder="1"/>
    </xf>
    <xf numFmtId="0" fontId="65" fillId="9" borderId="62" xfId="0" applyFont="1" applyFill="1" applyBorder="1" applyAlignment="1">
      <alignment horizontal="left" vertical="center" wrapText="1" readingOrder="1"/>
    </xf>
    <xf numFmtId="0" fontId="99" fillId="9" borderId="63" xfId="0" applyFont="1" applyFill="1" applyBorder="1" applyAlignment="1">
      <alignment horizontal="left" vertical="center" wrapText="1" readingOrder="1"/>
    </xf>
    <xf numFmtId="0" fontId="99" fillId="10" borderId="60" xfId="0" applyFont="1" applyFill="1" applyBorder="1" applyAlignment="1">
      <alignment horizontal="left" vertical="center" wrapText="1" readingOrder="1"/>
    </xf>
    <xf numFmtId="0" fontId="65" fillId="10" borderId="60" xfId="0" applyFont="1" applyFill="1" applyBorder="1" applyAlignment="1">
      <alignment horizontal="right" vertical="center" wrapText="1" readingOrder="1"/>
    </xf>
    <xf numFmtId="2" fontId="65" fillId="10" borderId="60" xfId="0" applyNumberFormat="1" applyFont="1" applyFill="1" applyBorder="1" applyAlignment="1">
      <alignment horizontal="center" vertical="center" wrapText="1" readingOrder="1"/>
    </xf>
    <xf numFmtId="2" fontId="99" fillId="10" borderId="60" xfId="0" applyNumberFormat="1" applyFont="1" applyFill="1" applyBorder="1" applyAlignment="1">
      <alignment horizontal="center" vertical="center" wrapText="1" readingOrder="1"/>
    </xf>
    <xf numFmtId="0" fontId="98" fillId="8" borderId="61" xfId="0" applyFont="1" applyFill="1" applyBorder="1" applyAlignment="1">
      <alignment horizontal="left" vertical="center" readingOrder="1"/>
    </xf>
    <xf numFmtId="188" fontId="65" fillId="8" borderId="62" xfId="0" applyNumberFormat="1" applyFont="1" applyFill="1" applyBorder="1" applyAlignment="1">
      <alignment horizontal="left" vertical="center" wrapText="1" readingOrder="1"/>
    </xf>
    <xf numFmtId="0" fontId="65" fillId="8" borderId="62" xfId="0" applyFont="1" applyFill="1" applyBorder="1" applyAlignment="1">
      <alignment horizontal="left" vertical="center" wrapText="1" readingOrder="1"/>
    </xf>
    <xf numFmtId="0" fontId="98" fillId="8" borderId="63" xfId="0" applyFont="1" applyFill="1" applyBorder="1" applyAlignment="1">
      <alignment horizontal="left" vertical="center" wrapText="1" readingOrder="1"/>
    </xf>
    <xf numFmtId="0" fontId="99" fillId="11" borderId="60" xfId="0" applyFont="1" applyFill="1" applyBorder="1" applyAlignment="1">
      <alignment horizontal="left" vertical="center" wrapText="1" readingOrder="1"/>
    </xf>
    <xf numFmtId="188" fontId="65" fillId="11" borderId="60" xfId="0" applyNumberFormat="1" applyFont="1" applyFill="1" applyBorder="1" applyAlignment="1">
      <alignment horizontal="right" vertical="center" readingOrder="1"/>
    </xf>
    <xf numFmtId="2" fontId="65" fillId="11" borderId="60" xfId="1" applyNumberFormat="1" applyFont="1" applyFill="1" applyBorder="1" applyAlignment="1">
      <alignment horizontal="center" vertical="center" readingOrder="1"/>
    </xf>
    <xf numFmtId="2" fontId="99" fillId="11" borderId="60" xfId="1" applyNumberFormat="1" applyFont="1" applyFill="1" applyBorder="1" applyAlignment="1">
      <alignment horizontal="center" vertical="center" wrapText="1" readingOrder="1"/>
    </xf>
    <xf numFmtId="0" fontId="99" fillId="11" borderId="60" xfId="0" applyFont="1" applyFill="1" applyBorder="1" applyAlignment="1">
      <alignment horizontal="left" vertical="center" readingOrder="1"/>
    </xf>
    <xf numFmtId="2" fontId="99" fillId="11" borderId="60" xfId="1" applyNumberFormat="1" applyFont="1" applyFill="1" applyBorder="1" applyAlignment="1">
      <alignment horizontal="center" vertical="center" readingOrder="1"/>
    </xf>
    <xf numFmtId="188" fontId="65" fillId="11" borderId="60" xfId="0" applyNumberFormat="1" applyFont="1" applyFill="1" applyBorder="1" applyAlignment="1">
      <alignment horizontal="right" vertical="center" wrapText="1" readingOrder="1"/>
    </xf>
    <xf numFmtId="43" fontId="66" fillId="0" borderId="0" xfId="4" applyFont="1" applyAlignment="1">
      <alignment vertical="center"/>
    </xf>
    <xf numFmtId="0" fontId="65" fillId="20" borderId="6" xfId="0" applyFont="1" applyFill="1" applyBorder="1" applyAlignment="1">
      <alignment horizontal="center" vertical="center"/>
    </xf>
    <xf numFmtId="188" fontId="65" fillId="20" borderId="6" xfId="0" applyNumberFormat="1" applyFont="1" applyFill="1" applyBorder="1" applyAlignment="1">
      <alignment horizontal="center" vertical="center"/>
    </xf>
    <xf numFmtId="2" fontId="65" fillId="20" borderId="7" xfId="0" applyNumberFormat="1" applyFont="1" applyFill="1" applyBorder="1" applyAlignment="1">
      <alignment horizontal="center" vertical="center"/>
    </xf>
    <xf numFmtId="2" fontId="65" fillId="20" borderId="7" xfId="4" applyNumberFormat="1" applyFont="1" applyFill="1" applyBorder="1" applyAlignment="1">
      <alignment horizontal="center" vertical="center"/>
    </xf>
    <xf numFmtId="2" fontId="65" fillId="20" borderId="8" xfId="0" applyNumberFormat="1" applyFont="1" applyFill="1" applyBorder="1" applyAlignment="1">
      <alignment horizontal="center" vertical="center"/>
    </xf>
    <xf numFmtId="2" fontId="65" fillId="20" borderId="8" xfId="4" applyNumberFormat="1" applyFont="1" applyFill="1" applyBorder="1" applyAlignment="1">
      <alignment horizontal="center" vertical="center"/>
    </xf>
    <xf numFmtId="2" fontId="65" fillId="20" borderId="9" xfId="0" applyNumberFormat="1" applyFont="1" applyFill="1" applyBorder="1" applyAlignment="1">
      <alignment horizontal="center" vertical="center"/>
    </xf>
    <xf numFmtId="2" fontId="65" fillId="20" borderId="9" xfId="4" applyNumberFormat="1" applyFont="1" applyFill="1" applyBorder="1" applyAlignment="1">
      <alignment horizontal="center" vertical="center"/>
    </xf>
    <xf numFmtId="2" fontId="89" fillId="0" borderId="69" xfId="1" applyNumberFormat="1" applyFont="1" applyFill="1" applyBorder="1" applyAlignment="1">
      <alignment horizontal="center" vertical="center"/>
    </xf>
    <xf numFmtId="2" fontId="85" fillId="0" borderId="49" xfId="1" applyNumberFormat="1" applyFont="1" applyFill="1" applyBorder="1" applyAlignment="1">
      <alignment horizontal="center" vertical="center"/>
    </xf>
    <xf numFmtId="2" fontId="89" fillId="0" borderId="39" xfId="1" applyNumberFormat="1" applyFont="1" applyFill="1" applyBorder="1" applyAlignment="1">
      <alignment horizontal="center" vertical="center"/>
    </xf>
    <xf numFmtId="2" fontId="85" fillId="0" borderId="85" xfId="1" applyNumberFormat="1" applyFont="1" applyFill="1" applyBorder="1" applyAlignment="1">
      <alignment horizontal="center" vertical="center"/>
    </xf>
    <xf numFmtId="43" fontId="100" fillId="0" borderId="25" xfId="0" applyNumberFormat="1" applyFont="1" applyBorder="1"/>
    <xf numFmtId="10" fontId="65" fillId="20" borderId="7" xfId="0" applyNumberFormat="1" applyFont="1" applyFill="1" applyBorder="1" applyAlignment="1">
      <alignment horizontal="center" vertical="center"/>
    </xf>
    <xf numFmtId="10" fontId="65" fillId="20" borderId="8" xfId="0" applyNumberFormat="1" applyFont="1" applyFill="1" applyBorder="1" applyAlignment="1">
      <alignment horizontal="center" vertical="center"/>
    </xf>
    <xf numFmtId="10" fontId="65" fillId="20" borderId="9" xfId="0" applyNumberFormat="1" applyFont="1" applyFill="1" applyBorder="1" applyAlignment="1">
      <alignment horizontal="center" vertical="center"/>
    </xf>
    <xf numFmtId="43" fontId="66" fillId="0" borderId="0" xfId="4" applyFont="1" applyAlignment="1">
      <alignment horizontal="right" vertical="center"/>
    </xf>
    <xf numFmtId="43" fontId="66" fillId="0" borderId="0" xfId="4" applyFont="1" applyAlignment="1">
      <alignment horizontal="right"/>
    </xf>
    <xf numFmtId="0" fontId="20" fillId="0" borderId="4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188" fontId="21" fillId="0" borderId="40" xfId="0" applyNumberFormat="1" applyFont="1" applyBorder="1" applyAlignment="1">
      <alignment horizontal="center" vertical="center" wrapText="1"/>
    </xf>
    <xf numFmtId="188" fontId="21" fillId="0" borderId="4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0" fillId="0" borderId="54" xfId="0" applyFont="1" applyBorder="1" applyAlignment="1">
      <alignment horizontal="center" vertical="center" wrapText="1"/>
    </xf>
    <xf numFmtId="188" fontId="21" fillId="0" borderId="54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188" fontId="21" fillId="0" borderId="2" xfId="0" applyNumberFormat="1" applyFont="1" applyBorder="1" applyAlignment="1">
      <alignment horizontal="center" vertical="center" wrapText="1"/>
    </xf>
    <xf numFmtId="188" fontId="21" fillId="0" borderId="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88" fontId="22" fillId="8" borderId="55" xfId="0" applyNumberFormat="1" applyFont="1" applyFill="1" applyBorder="1" applyAlignment="1">
      <alignment horizontal="center" vertical="center" wrapText="1" readingOrder="1"/>
    </xf>
    <xf numFmtId="188" fontId="22" fillId="8" borderId="56" xfId="0" applyNumberFormat="1" applyFont="1" applyFill="1" applyBorder="1" applyAlignment="1">
      <alignment horizontal="center" vertical="center" wrapText="1" readingOrder="1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/>
    </xf>
    <xf numFmtId="2" fontId="5" fillId="6" borderId="72" xfId="0" applyNumberFormat="1" applyFont="1" applyFill="1" applyBorder="1" applyAlignment="1">
      <alignment horizontal="center" vertical="center"/>
    </xf>
    <xf numFmtId="2" fontId="5" fillId="6" borderId="73" xfId="0" applyNumberFormat="1" applyFont="1" applyFill="1" applyBorder="1" applyAlignment="1">
      <alignment horizontal="center" vertical="center"/>
    </xf>
    <xf numFmtId="2" fontId="5" fillId="6" borderId="74" xfId="0" applyNumberFormat="1" applyFont="1" applyFill="1" applyBorder="1" applyAlignment="1">
      <alignment horizontal="center" vertical="center"/>
    </xf>
    <xf numFmtId="2" fontId="5" fillId="6" borderId="75" xfId="0" applyNumberFormat="1" applyFont="1" applyFill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2" fontId="5" fillId="6" borderId="4" xfId="0" applyNumberFormat="1" applyFont="1" applyFill="1" applyBorder="1" applyAlignment="1">
      <alignment horizontal="center" vertical="center"/>
    </xf>
    <xf numFmtId="2" fontId="4" fillId="0" borderId="2" xfId="4" applyNumberFormat="1" applyFont="1" applyFill="1" applyBorder="1" applyAlignment="1">
      <alignment horizontal="center" vertical="center"/>
    </xf>
    <xf numFmtId="2" fontId="4" fillId="0" borderId="5" xfId="4" applyNumberFormat="1" applyFont="1" applyFill="1" applyBorder="1" applyAlignment="1">
      <alignment horizontal="center" vertical="center"/>
    </xf>
    <xf numFmtId="2" fontId="5" fillId="18" borderId="3" xfId="0" applyNumberFormat="1" applyFont="1" applyFill="1" applyBorder="1" applyAlignment="1">
      <alignment horizontal="center" vertical="center"/>
    </xf>
    <xf numFmtId="2" fontId="5" fillId="18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2" fontId="66" fillId="0" borderId="2" xfId="4" applyNumberFormat="1" applyFont="1" applyFill="1" applyBorder="1" applyAlignment="1">
      <alignment horizontal="center" vertical="center"/>
    </xf>
    <xf numFmtId="2" fontId="66" fillId="0" borderId="5" xfId="4" applyNumberFormat="1" applyFont="1" applyFill="1" applyBorder="1" applyAlignment="1">
      <alignment horizontal="center" vertical="center"/>
    </xf>
    <xf numFmtId="2" fontId="66" fillId="0" borderId="3" xfId="0" applyNumberFormat="1" applyFont="1" applyBorder="1" applyAlignment="1">
      <alignment horizontal="center" vertical="center"/>
    </xf>
    <xf numFmtId="2" fontId="66" fillId="0" borderId="4" xfId="0" applyNumberFormat="1" applyFont="1" applyBorder="1" applyAlignment="1">
      <alignment horizontal="center" vertical="center"/>
    </xf>
    <xf numFmtId="2" fontId="65" fillId="18" borderId="3" xfId="0" applyNumberFormat="1" applyFont="1" applyFill="1" applyBorder="1" applyAlignment="1">
      <alignment horizontal="center" vertical="center"/>
    </xf>
    <xf numFmtId="2" fontId="65" fillId="18" borderId="4" xfId="0" applyNumberFormat="1" applyFont="1" applyFill="1" applyBorder="1" applyAlignment="1">
      <alignment horizontal="center" vertical="center"/>
    </xf>
    <xf numFmtId="0" fontId="66" fillId="0" borderId="3" xfId="0" applyFont="1" applyBorder="1" applyAlignment="1">
      <alignment horizontal="center" vertical="center"/>
    </xf>
    <xf numFmtId="0" fontId="66" fillId="0" borderId="4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right" vertical="center"/>
    </xf>
    <xf numFmtId="0" fontId="81" fillId="0" borderId="0" xfId="0" applyFont="1" applyAlignment="1">
      <alignment horizontal="left"/>
    </xf>
    <xf numFmtId="0" fontId="66" fillId="0" borderId="0" xfId="0" applyFont="1" applyAlignment="1">
      <alignment horizontal="left" vertical="top" wrapText="1"/>
    </xf>
    <xf numFmtId="0" fontId="66" fillId="0" borderId="0" xfId="0" applyFont="1" applyAlignment="1">
      <alignment horizontal="left" vertical="top"/>
    </xf>
    <xf numFmtId="0" fontId="66" fillId="0" borderId="1" xfId="0" applyFont="1" applyBorder="1" applyAlignment="1">
      <alignment horizontal="right" vertical="center"/>
    </xf>
    <xf numFmtId="0" fontId="66" fillId="0" borderId="0" xfId="0" applyFont="1" applyAlignment="1">
      <alignment horizontal="left"/>
    </xf>
    <xf numFmtId="0" fontId="86" fillId="0" borderId="40" xfId="0" applyFont="1" applyBorder="1" applyAlignment="1">
      <alignment horizontal="center" vertical="center" wrapText="1"/>
    </xf>
    <xf numFmtId="0" fontId="86" fillId="0" borderId="42" xfId="0" applyFont="1" applyBorder="1" applyAlignment="1">
      <alignment horizontal="center" vertical="center" wrapText="1"/>
    </xf>
    <xf numFmtId="188" fontId="66" fillId="0" borderId="40" xfId="0" applyNumberFormat="1" applyFont="1" applyBorder="1" applyAlignment="1">
      <alignment horizontal="center" vertical="center" wrapText="1"/>
    </xf>
    <xf numFmtId="188" fontId="66" fillId="0" borderId="42" xfId="0" applyNumberFormat="1" applyFont="1" applyBorder="1" applyAlignment="1">
      <alignment horizontal="center" vertical="center" wrapText="1"/>
    </xf>
    <xf numFmtId="0" fontId="66" fillId="0" borderId="40" xfId="0" applyFont="1" applyBorder="1" applyAlignment="1">
      <alignment horizontal="center" vertical="center" wrapText="1"/>
    </xf>
    <xf numFmtId="0" fontId="66" fillId="0" borderId="42" xfId="0" applyFont="1" applyBorder="1" applyAlignment="1">
      <alignment horizontal="center" vertical="center" wrapText="1"/>
    </xf>
    <xf numFmtId="2" fontId="65" fillId="0" borderId="3" xfId="0" applyNumberFormat="1" applyFont="1" applyBorder="1" applyAlignment="1">
      <alignment horizontal="center" vertical="center" wrapText="1"/>
    </xf>
    <xf numFmtId="2" fontId="65" fillId="0" borderId="4" xfId="0" applyNumberFormat="1" applyFont="1" applyBorder="1" applyAlignment="1">
      <alignment horizontal="center" vertical="center" wrapText="1"/>
    </xf>
    <xf numFmtId="0" fontId="94" fillId="0" borderId="2" xfId="0" applyFont="1" applyBorder="1" applyAlignment="1">
      <alignment horizontal="center" vertical="center" wrapText="1"/>
    </xf>
    <xf numFmtId="0" fontId="94" fillId="0" borderId="5" xfId="0" applyFont="1" applyBorder="1" applyAlignment="1">
      <alignment horizontal="center" vertical="center" wrapText="1"/>
    </xf>
    <xf numFmtId="188" fontId="66" fillId="0" borderId="2" xfId="0" applyNumberFormat="1" applyFont="1" applyBorder="1" applyAlignment="1">
      <alignment horizontal="center" vertical="center" wrapText="1"/>
    </xf>
    <xf numFmtId="188" fontId="66" fillId="0" borderId="5" xfId="0" applyNumberFormat="1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86" fillId="0" borderId="54" xfId="0" applyFont="1" applyBorder="1" applyAlignment="1">
      <alignment horizontal="center" vertical="center" wrapText="1"/>
    </xf>
    <xf numFmtId="188" fontId="66" fillId="0" borderId="54" xfId="0" applyNumberFormat="1" applyFont="1" applyBorder="1" applyAlignment="1">
      <alignment horizontal="center" vertical="center" wrapText="1"/>
    </xf>
    <xf numFmtId="0" fontId="66" fillId="0" borderId="54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6" fillId="0" borderId="5" xfId="0" applyFont="1" applyBorder="1" applyAlignment="1">
      <alignment horizontal="center" vertical="center" wrapText="1"/>
    </xf>
    <xf numFmtId="0" fontId="86" fillId="0" borderId="3" xfId="0" applyFont="1" applyBorder="1" applyAlignment="1">
      <alignment horizontal="center" vertical="center" wrapText="1"/>
    </xf>
    <xf numFmtId="0" fontId="86" fillId="0" borderId="4" xfId="0" applyFont="1" applyBorder="1" applyAlignment="1">
      <alignment horizontal="center" vertical="center" wrapText="1"/>
    </xf>
    <xf numFmtId="0" fontId="97" fillId="0" borderId="40" xfId="0" applyFont="1" applyBorder="1" applyAlignment="1">
      <alignment horizontal="center" vertical="center" wrapText="1"/>
    </xf>
    <xf numFmtId="0" fontId="97" fillId="0" borderId="54" xfId="0" applyFont="1" applyBorder="1" applyAlignment="1">
      <alignment horizontal="center" vertical="center" wrapText="1"/>
    </xf>
    <xf numFmtId="0" fontId="97" fillId="0" borderId="42" xfId="0" applyFont="1" applyBorder="1" applyAlignment="1">
      <alignment horizontal="center" vertical="center" wrapText="1"/>
    </xf>
    <xf numFmtId="0" fontId="65" fillId="8" borderId="55" xfId="0" applyFont="1" applyFill="1" applyBorder="1" applyAlignment="1">
      <alignment horizontal="center" vertical="center" wrapText="1" readingOrder="1"/>
    </xf>
    <xf numFmtId="0" fontId="65" fillId="8" borderId="56" xfId="0" applyFont="1" applyFill="1" applyBorder="1" applyAlignment="1">
      <alignment horizontal="center" vertical="center" wrapText="1" readingOrder="1"/>
    </xf>
    <xf numFmtId="0" fontId="98" fillId="8" borderId="55" xfId="0" applyFont="1" applyFill="1" applyBorder="1" applyAlignment="1">
      <alignment horizontal="center" vertical="center" wrapText="1" readingOrder="1"/>
    </xf>
    <xf numFmtId="0" fontId="98" fillId="8" borderId="56" xfId="0" applyFont="1" applyFill="1" applyBorder="1" applyAlignment="1">
      <alignment horizontal="center" vertical="center" wrapText="1" readingOrder="1"/>
    </xf>
    <xf numFmtId="188" fontId="65" fillId="8" borderId="55" xfId="0" applyNumberFormat="1" applyFont="1" applyFill="1" applyBorder="1" applyAlignment="1">
      <alignment horizontal="center" vertical="center" wrapText="1" readingOrder="1"/>
    </xf>
    <xf numFmtId="188" fontId="65" fillId="8" borderId="56" xfId="0" applyNumberFormat="1" applyFont="1" applyFill="1" applyBorder="1" applyAlignment="1">
      <alignment horizontal="center" vertical="center" wrapText="1" readingOrder="1"/>
    </xf>
    <xf numFmtId="0" fontId="65" fillId="20" borderId="3" xfId="0" applyFont="1" applyFill="1" applyBorder="1" applyAlignment="1">
      <alignment horizontal="center" vertical="center"/>
    </xf>
    <xf numFmtId="0" fontId="65" fillId="20" borderId="4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left" vertical="center"/>
    </xf>
    <xf numFmtId="1" fontId="66" fillId="0" borderId="6" xfId="0" applyNumberFormat="1" applyFont="1" applyFill="1" applyBorder="1" applyAlignment="1">
      <alignment horizontal="center" vertical="center"/>
    </xf>
    <xf numFmtId="0" fontId="66" fillId="0" borderId="3" xfId="0" applyFont="1" applyFill="1" applyBorder="1" applyAlignment="1">
      <alignment horizontal="left" vertical="center"/>
    </xf>
    <xf numFmtId="2" fontId="66" fillId="0" borderId="6" xfId="0" applyNumberFormat="1" applyFont="1" applyFill="1" applyBorder="1" applyAlignment="1">
      <alignment horizontal="right"/>
    </xf>
    <xf numFmtId="2" fontId="66" fillId="0" borderId="5" xfId="0" applyNumberFormat="1" applyFont="1" applyFill="1" applyBorder="1" applyAlignment="1">
      <alignment horizontal="right"/>
    </xf>
    <xf numFmtId="4" fontId="101" fillId="0" borderId="25" xfId="3" applyNumberFormat="1" applyFont="1" applyFill="1" applyBorder="1" applyAlignment="1">
      <alignment horizontal="right" vertical="center" wrapText="1"/>
    </xf>
    <xf numFmtId="2" fontId="65" fillId="0" borderId="6" xfId="1" applyNumberFormat="1" applyFont="1" applyFill="1" applyBorder="1" applyAlignment="1">
      <alignment readingOrder="1"/>
    </xf>
    <xf numFmtId="43" fontId="65" fillId="0" borderId="47" xfId="4" applyFont="1" applyFill="1" applyBorder="1"/>
    <xf numFmtId="2" fontId="65" fillId="0" borderId="4" xfId="1" applyNumberFormat="1" applyFont="1" applyFill="1" applyBorder="1" applyAlignment="1">
      <alignment horizontal="center"/>
    </xf>
    <xf numFmtId="188" fontId="66" fillId="16" borderId="88" xfId="0" applyNumberFormat="1" applyFont="1" applyFill="1" applyBorder="1" applyAlignment="1">
      <alignment vertical="center"/>
    </xf>
    <xf numFmtId="4" fontId="101" fillId="0" borderId="47" xfId="3" applyNumberFormat="1" applyFont="1" applyFill="1" applyBorder="1" applyAlignment="1">
      <alignment horizontal="right" vertical="center" wrapText="1"/>
    </xf>
    <xf numFmtId="2" fontId="66" fillId="0" borderId="4" xfId="1" applyNumberFormat="1" applyFont="1" applyFill="1" applyBorder="1" applyAlignment="1">
      <alignment horizontal="center"/>
    </xf>
    <xf numFmtId="43" fontId="65" fillId="0" borderId="88" xfId="4" applyFont="1" applyFill="1" applyBorder="1"/>
    <xf numFmtId="4" fontId="101" fillId="0" borderId="83" xfId="3" applyNumberFormat="1" applyFont="1" applyFill="1" applyBorder="1" applyAlignment="1">
      <alignment horizontal="right" vertical="center" wrapText="1"/>
    </xf>
  </cellXfs>
  <cellStyles count="6">
    <cellStyle name="จุลภาค" xfId="4" builtinId="3"/>
    <cellStyle name="จุลภาค 2" xfId="1" xr:uid="{00000000-0005-0000-0000-000001000000}"/>
    <cellStyle name="ปกติ" xfId="0" builtinId="0"/>
    <cellStyle name="ปกติ 2" xfId="3" xr:uid="{00000000-0005-0000-0000-000003000000}"/>
    <cellStyle name="เปอร์เซ็นต์" xfId="5" builtinId="5"/>
    <cellStyle name="เปอร์เซ็นต์ 2" xfId="2" xr:uid="{00000000-0005-0000-0000-000005000000}"/>
  </cellStyles>
  <dxfs count="0"/>
  <tableStyles count="0" defaultTableStyle="TableStyleMedium2" defaultPivotStyle="PivotStyleLight16"/>
  <colors>
    <mruColors>
      <color rgb="FF7EBB55"/>
      <color rgb="FF9900CC"/>
      <color rgb="FF3333CC"/>
      <color rgb="FFFFFFCC"/>
      <color rgb="FF66FF33"/>
      <color rgb="FF53B907"/>
      <color rgb="FF8DC369"/>
      <color rgb="FFFF6600"/>
      <color rgb="FFD462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8.xml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0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3.xml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7.xml"/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9.xml"/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0.xml"/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E-4FA6-95A0-738C337AF9D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E-4FA6-95A0-738C337AF9D1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FCE-4FA6-95A0-738C337AF9D1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CE-4FA6-95A0-738C337AF9D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 (2)'!$B$54:$C$54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 (2)'!$B$55:$C$55</c:f>
              <c:numCache>
                <c:formatCode>_(* #,##0.00_);_(* \(#,##0.00\);_(* "-"??_);_(@_)</c:formatCode>
                <c:ptCount val="2"/>
                <c:pt idx="0">
                  <c:v>1494.78</c:v>
                </c:pt>
                <c:pt idx="1">
                  <c:v>298.97000000000003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CE-4FA6-95A0-738C337AF9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7 67 (2)'!$A$72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01-46C5-A4DD-48007B1D0973}"/>
            </c:ext>
          </c:extLst>
        </c:ser>
        <c:ser>
          <c:idx val="1"/>
          <c:order val="1"/>
          <c:tx>
            <c:strRef>
              <c:f>'กราฟ 25 7 67 (2)'!$A$73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01-46C5-A4DD-48007B1D0973}"/>
            </c:ext>
          </c:extLst>
        </c:ser>
        <c:ser>
          <c:idx val="2"/>
          <c:order val="2"/>
          <c:tx>
            <c:strRef>
              <c:f>'กราฟ 25 7 67 (2)'!$A$74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 (2)'!$B$74:$D$74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01-46C5-A4DD-48007B1D09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A84-4543-ABD7-556AE0D4C8C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A84-4543-ABD7-556AE0D4C8C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84-4543-ABD7-556AE0D4C8C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84-4543-ABD7-556AE0D4C8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 (2)'!$B$90:$C$90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 (2)'!$B$91:$C$91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84-4543-ABD7-556AE0D4C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 (2)'!$A$34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(2)'!$B$34:$D$34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BD-4C77-BB65-5173E462CAD9}"/>
            </c:ext>
          </c:extLst>
        </c:ser>
        <c:ser>
          <c:idx val="1"/>
          <c:order val="1"/>
          <c:tx>
            <c:strRef>
              <c:f>'กราฟ 25 7 67 (2)'!$A$35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(2)'!$B$35:$D$35</c:f>
              <c:numCache>
                <c:formatCode>#,##0.00,,</c:formatCode>
                <c:ptCount val="3"/>
                <c:pt idx="0">
                  <c:v>25117497601.559998</c:v>
                </c:pt>
                <c:pt idx="1">
                  <c:v>16879114480.99</c:v>
                </c:pt>
                <c:pt idx="2">
                  <c:v>8238383120.5699997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BD-4C77-BB65-5173E462CA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7 67 (2)'!$A$36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1BD-4C77-BB65-5173E462CAD9}"/>
            </c:ext>
          </c:extLst>
        </c:ser>
        <c:ser>
          <c:idx val="3"/>
          <c:order val="3"/>
          <c:tx>
            <c:strRef>
              <c:f>'กราฟ 25 7 67 (2)'!$A$37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(2)'!$B$37:$D$37</c:f>
              <c:numCache>
                <c:formatCode>0.00%</c:formatCode>
                <c:ptCount val="3"/>
                <c:pt idx="0">
                  <c:v>0.85717236153244969</c:v>
                </c:pt>
                <c:pt idx="1">
                  <c:v>0.91148853668827501</c:v>
                </c:pt>
                <c:pt idx="2">
                  <c:v>0.7639058986301468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1BD-4C77-BB65-5173E462CAD9}"/>
            </c:ext>
          </c:extLst>
        </c:ser>
        <c:ser>
          <c:idx val="4"/>
          <c:order val="4"/>
          <c:tx>
            <c:strRef>
              <c:f>'กราฟ 25 7 67 (2)'!$A$16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 (2)'!$B$16:$D$16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1BD-4C77-BB65-5173E462CA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 (2)'!$A$22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(2)'!$B$22:$D$22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FD-4F91-805B-1B2AE19AE0CE}"/>
            </c:ext>
          </c:extLst>
        </c:ser>
        <c:ser>
          <c:idx val="1"/>
          <c:order val="1"/>
          <c:tx>
            <c:strRef>
              <c:f>'กราฟ 25 7 67 (2)'!$A$23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(2)'!$B$23:$D$23</c:f>
              <c:numCache>
                <c:formatCode>#,##0.00,,</c:formatCode>
                <c:ptCount val="3"/>
                <c:pt idx="0">
                  <c:v>22144497038.260002</c:v>
                </c:pt>
                <c:pt idx="1">
                  <c:v>16763187461.110001</c:v>
                </c:pt>
                <c:pt idx="2">
                  <c:v>5381309577.1499996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FD-4F91-805B-1B2AE19AE0CE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7 67 (2)'!$A$24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4FD-4F91-805B-1B2AE19AE0CE}"/>
            </c:ext>
          </c:extLst>
        </c:ser>
        <c:ser>
          <c:idx val="3"/>
          <c:order val="3"/>
          <c:tx>
            <c:strRef>
              <c:f>'กราฟ 25 7 67 (2)'!$A$25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 (2)'!$B$21:$D$21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 (2)'!$B$25:$D$25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4FD-4F91-805B-1B2AE19AE0CE}"/>
            </c:ext>
          </c:extLst>
        </c:ser>
        <c:ser>
          <c:idx val="4"/>
          <c:order val="4"/>
          <c:tx>
            <c:strRef>
              <c:f>'กราฟ 25 7 67 (2)'!$A$8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7 67 (2)'!$B$8:$D$8</c:f>
              <c:numCache>
                <c:formatCode>0.00%</c:formatCode>
                <c:ptCount val="3"/>
                <c:pt idx="0">
                  <c:v>0.59653522546999971</c:v>
                </c:pt>
                <c:pt idx="1">
                  <c:v>0.8612372562183116</c:v>
                </c:pt>
                <c:pt idx="2">
                  <c:v>0.31280947493984768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4FD-4F91-805B-1B2AE19AE0C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246728832"/>
        <c:axId val="193479064"/>
      </c:barChart>
      <c:catAx>
        <c:axId val="246728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064"/>
        <c:crosses val="autoZero"/>
        <c:auto val="1"/>
        <c:lblAlgn val="ctr"/>
        <c:lblOffset val="100"/>
        <c:noMultiLvlLbl val="0"/>
      </c:catAx>
      <c:valAx>
        <c:axId val="1934790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672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193478672"/>
        <c:axId val="193477496"/>
      </c:barChart>
      <c:catAx>
        <c:axId val="193478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7496"/>
        <c:crosses val="autoZero"/>
        <c:auto val="1"/>
        <c:lblAlgn val="ctr"/>
        <c:lblOffset val="100"/>
        <c:noMultiLvlLbl val="0"/>
      </c:catAx>
      <c:valAx>
        <c:axId val="193477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19347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193478280"/>
        <c:axId val="193479456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478280"/>
        <c:axId val="193479456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8848968"/>
        <c:axId val="193479848"/>
      </c:lineChart>
      <c:catAx>
        <c:axId val="19347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9456"/>
        <c:crosses val="autoZero"/>
        <c:auto val="1"/>
        <c:lblAlgn val="ctr"/>
        <c:lblOffset val="100"/>
        <c:noMultiLvlLbl val="0"/>
      </c:catAx>
      <c:valAx>
        <c:axId val="19347945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193478280"/>
        <c:crosses val="autoZero"/>
        <c:crossBetween val="between"/>
      </c:valAx>
      <c:valAx>
        <c:axId val="19347984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8968"/>
        <c:crosses val="max"/>
        <c:crossBetween val="between"/>
      </c:valAx>
      <c:catAx>
        <c:axId val="24884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3479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48851712"/>
        <c:axId val="248849360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2104"/>
        <c:axId val="248852496"/>
      </c:lineChart>
      <c:catAx>
        <c:axId val="24885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49360"/>
        <c:crosses val="autoZero"/>
        <c:auto val="1"/>
        <c:lblAlgn val="ctr"/>
        <c:lblOffset val="100"/>
        <c:noMultiLvlLbl val="0"/>
      </c:catAx>
      <c:valAx>
        <c:axId val="2488493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1712"/>
        <c:crosses val="autoZero"/>
        <c:crossBetween val="between"/>
      </c:valAx>
      <c:valAx>
        <c:axId val="2488524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2104"/>
        <c:crosses val="max"/>
        <c:crossBetween val="between"/>
      </c:valAx>
      <c:catAx>
        <c:axId val="248852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8852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0928"/>
        <c:axId val="248856024"/>
      </c:barChart>
      <c:catAx>
        <c:axId val="248850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6024"/>
        <c:crosses val="autoZero"/>
        <c:auto val="1"/>
        <c:lblAlgn val="ctr"/>
        <c:lblOffset val="100"/>
        <c:noMultiLvlLbl val="0"/>
      </c:catAx>
      <c:valAx>
        <c:axId val="248856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48850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E0-4C05-A13A-B74AB696267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4E0-4C05-A13A-B74AB6962673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4E0-4C05-A13A-B74AB6962673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4E0-4C05-A13A-B74AB696267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07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07 67'!$B$55:$C$55</c:f>
              <c:numCache>
                <c:formatCode>_(* #,##0.00_);_(* \(#,##0.00\);_(* "-"??_);_(@_)</c:formatCode>
                <c:ptCount val="2"/>
                <c:pt idx="0">
                  <c:v>1496.44</c:v>
                </c:pt>
                <c:pt idx="1">
                  <c:v>297.30999999999995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E0-4C05-A13A-B74AB6962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07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B0-4E7E-9218-F3817B3491B1}"/>
            </c:ext>
          </c:extLst>
        </c:ser>
        <c:ser>
          <c:idx val="1"/>
          <c:order val="1"/>
          <c:tx>
            <c:strRef>
              <c:f>'กราฟ 31 07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B0-4E7E-9218-F3817B3491B1}"/>
            </c:ext>
          </c:extLst>
        </c:ser>
        <c:ser>
          <c:idx val="2"/>
          <c:order val="2"/>
          <c:tx>
            <c:strRef>
              <c:f>'กราฟ 31 07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07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B0-4E7E-9218-F3817B3491B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0E5-41C7-82CB-3E7DFC94656A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0E5-41C7-82CB-3E7DFC94656A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0E5-41C7-82CB-3E7DFC94656A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0E5-41C7-82CB-3E7DFC9465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07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07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E5-41C7-82CB-3E7DFC9465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07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67'!$B$34:$D$34</c:f>
              <c:numCache>
                <c:formatCode>#,##0.00,,</c:formatCode>
                <c:ptCount val="3"/>
                <c:pt idx="0">
                  <c:v>29404000537.879997</c:v>
                </c:pt>
                <c:pt idx="1">
                  <c:v>18618182601.75</c:v>
                </c:pt>
                <c:pt idx="2">
                  <c:v>10785817936.129999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09-4247-89FD-B139A8437398}"/>
            </c:ext>
          </c:extLst>
        </c:ser>
        <c:ser>
          <c:idx val="1"/>
          <c:order val="1"/>
          <c:tx>
            <c:strRef>
              <c:f>'กราฟ 31 07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67'!$B$35:$D$35</c:f>
              <c:numCache>
                <c:formatCode>#,##0.00,,</c:formatCode>
                <c:ptCount val="3"/>
                <c:pt idx="0">
                  <c:v>25363253693.73</c:v>
                </c:pt>
                <c:pt idx="1">
                  <c:v>17038600038.84</c:v>
                </c:pt>
                <c:pt idx="2">
                  <c:v>8324653654.8899994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09-4247-89FD-B139A84373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31 07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709-4247-89FD-B139A8437398}"/>
            </c:ext>
          </c:extLst>
        </c:ser>
        <c:ser>
          <c:idx val="3"/>
          <c:order val="3"/>
          <c:tx>
            <c:strRef>
              <c:f>'กราฟ 31 07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67'!$B$37:$D$37</c:f>
              <c:numCache>
                <c:formatCode>0.00%</c:formatCode>
                <c:ptCount val="3"/>
                <c:pt idx="0">
                  <c:v>0.86257833049130628</c:v>
                </c:pt>
                <c:pt idx="1">
                  <c:v>0.9151591432580789</c:v>
                </c:pt>
                <c:pt idx="2">
                  <c:v>0.77181477604997695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709-4247-89FD-B139A8437398}"/>
            </c:ext>
          </c:extLst>
        </c:ser>
        <c:ser>
          <c:idx val="4"/>
          <c:order val="4"/>
          <c:tx>
            <c:strRef>
              <c:f>'กราฟ 31 07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cat>
          <c:val>
            <c:numRef>
              <c:f>'กราฟ 31 07 67'!$B$16:$D$16</c:f>
              <c:numCache>
                <c:formatCode>0.00%</c:formatCode>
                <c:ptCount val="3"/>
                <c:pt idx="0">
                  <c:v>0.79150652741942507</c:v>
                </c:pt>
                <c:pt idx="1">
                  <c:v>0.8716535976578067</c:v>
                </c:pt>
                <c:pt idx="2">
                  <c:v>0.70471177118756512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709-4247-89FD-B139A84373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07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67'!$B$22:$D$22</c:f>
              <c:numCache>
                <c:formatCode>#,##0.00,,</c:formatCode>
                <c:ptCount val="3"/>
                <c:pt idx="0">
                  <c:v>29404000537.879997</c:v>
                </c:pt>
                <c:pt idx="1">
                  <c:v>18618182601.75</c:v>
                </c:pt>
                <c:pt idx="2">
                  <c:v>10785817936.129999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98-4591-A322-52EA2934DAC3}"/>
            </c:ext>
          </c:extLst>
        </c:ser>
        <c:ser>
          <c:idx val="1"/>
          <c:order val="1"/>
          <c:tx>
            <c:strRef>
              <c:f>'กราฟ 31 07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67'!$B$23:$D$23</c:f>
              <c:numCache>
                <c:formatCode>#,##0.00,,</c:formatCode>
                <c:ptCount val="3"/>
                <c:pt idx="0">
                  <c:v>22522847117.829998</c:v>
                </c:pt>
                <c:pt idx="1">
                  <c:v>16912626619.359999</c:v>
                </c:pt>
                <c:pt idx="2">
                  <c:v>5610220498.4700003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98-4591-A322-52EA2934DAC3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31 07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E98-4591-A322-52EA2934DAC3}"/>
            </c:ext>
          </c:extLst>
        </c:ser>
        <c:ser>
          <c:idx val="3"/>
          <c:order val="3"/>
          <c:tx>
            <c:strRef>
              <c:f>'กราฟ 31 07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07 67'!$B$25:$D$25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E98-4591-A322-52EA2934DAC3}"/>
            </c:ext>
          </c:extLst>
        </c:ser>
        <c:ser>
          <c:idx val="4"/>
          <c:order val="4"/>
          <c:tx>
            <c:strRef>
              <c:f>'กราฟ 31 07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07 67'!$B$8:$D$8</c:f>
              <c:numCache>
                <c:formatCode>0.00%</c:formatCode>
                <c:ptCount val="3"/>
                <c:pt idx="0">
                  <c:v>0.61307855705787684</c:v>
                </c:pt>
                <c:pt idx="1">
                  <c:v>0.86375785643297343</c:v>
                </c:pt>
                <c:pt idx="2">
                  <c:v>0.3416070158409476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E98-4591-A322-52EA2934DAC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BAE-4B4F-984E-5788CF4335BC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BAE-4B4F-984E-5788CF4335BC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BAE-4B4F-984E-5788CF4335BC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BAE-4B4F-984E-5788CF4335B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67'!$B$55:$C$55</c:f>
              <c:numCache>
                <c:formatCode>_(* #,##0.00_);_(* \(#,##0.00\);_(* "-"??_);_(@_)</c:formatCode>
                <c:ptCount val="2"/>
                <c:pt idx="0">
                  <c:v>1494.78</c:v>
                </c:pt>
                <c:pt idx="1">
                  <c:v>298.97000000000003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AE-4B4F-984E-5788CF433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7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2-4CEF-9E09-16E672F75335}"/>
            </c:ext>
          </c:extLst>
        </c:ser>
        <c:ser>
          <c:idx val="1"/>
          <c:order val="1"/>
          <c:tx>
            <c:strRef>
              <c:f>'กราฟ 25 7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2-4CEF-9E09-16E672F75335}"/>
            </c:ext>
          </c:extLst>
        </c:ser>
        <c:ser>
          <c:idx val="2"/>
          <c:order val="2"/>
          <c:tx>
            <c:strRef>
              <c:f>'กราฟ 25 7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7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2-4CEF-9E09-16E672F7533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30D-4CB0-8EAA-B8329118C756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30D-4CB0-8EAA-B8329118C756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0D-4CB0-8EAA-B8329118C756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30D-4CB0-8EAA-B8329118C7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7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7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0D-4CB0-8EAA-B8329118C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67'!$B$34:$D$34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90-4B54-AD4D-87647DD52452}"/>
            </c:ext>
          </c:extLst>
        </c:ser>
        <c:ser>
          <c:idx val="1"/>
          <c:order val="1"/>
          <c:tx>
            <c:strRef>
              <c:f>'กราฟ 25 7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67'!$B$35:$D$35</c:f>
              <c:numCache>
                <c:formatCode>#,##0.00,,</c:formatCode>
                <c:ptCount val="3"/>
                <c:pt idx="0">
                  <c:v>25117497601.559998</c:v>
                </c:pt>
                <c:pt idx="1">
                  <c:v>16879114480.99</c:v>
                </c:pt>
                <c:pt idx="2">
                  <c:v>8238383120.5699997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90-4B54-AD4D-87647DD524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7 67'!$A$36</c:f>
              <c:strCache>
                <c:ptCount val="1"/>
                <c:pt idx="0">
                  <c:v>เป้าหมายใช้จ่าย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5F90-4B54-AD4D-87647DD52452}"/>
            </c:ext>
          </c:extLst>
        </c:ser>
        <c:ser>
          <c:idx val="3"/>
          <c:order val="3"/>
          <c:tx>
            <c:strRef>
              <c:f>'กราฟ 25 7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67'!$B$37:$D$37</c:f>
              <c:numCache>
                <c:formatCode>0.00%</c:formatCode>
                <c:ptCount val="3"/>
                <c:pt idx="0">
                  <c:v>0.85717236153244969</c:v>
                </c:pt>
                <c:pt idx="1">
                  <c:v>0.91148853668827501</c:v>
                </c:pt>
                <c:pt idx="2">
                  <c:v>0.7639058986301468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5F90-4B54-AD4D-87647DD52452}"/>
            </c:ext>
          </c:extLst>
        </c:ser>
        <c:ser>
          <c:idx val="4"/>
          <c:order val="4"/>
          <c:tx>
            <c:strRef>
              <c:f>'กราฟ 25 7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cat>
          <c:val>
            <c:numRef>
              <c:f>'กราฟ 25 7 67'!$B$16:$D$16</c:f>
              <c:numCache>
                <c:formatCode>0.00%</c:formatCode>
                <c:ptCount val="3"/>
                <c:pt idx="0">
                  <c:v>0.78327757555830135</c:v>
                </c:pt>
                <c:pt idx="1">
                  <c:v>0.86863540867843902</c:v>
                </c:pt>
                <c:pt idx="2">
                  <c:v>0.69178520885006844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5F90-4B54-AD4D-87647DD524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7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67'!$B$22:$D$22</c:f>
              <c:numCache>
                <c:formatCode>#,##0.00,,</c:formatCode>
                <c:ptCount val="3"/>
                <c:pt idx="0">
                  <c:v>29302738549.169998</c:v>
                </c:pt>
                <c:pt idx="1">
                  <c:v>18518186243.259998</c:v>
                </c:pt>
                <c:pt idx="2">
                  <c:v>10784552305.91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0E-49E3-8F0C-9BC2160F9475}"/>
            </c:ext>
          </c:extLst>
        </c:ser>
        <c:ser>
          <c:idx val="1"/>
          <c:order val="1"/>
          <c:tx>
            <c:strRef>
              <c:f>'กราฟ 25 7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67'!$B$23:$D$23</c:f>
              <c:numCache>
                <c:formatCode>#,##0.00,,</c:formatCode>
                <c:ptCount val="3"/>
                <c:pt idx="0">
                  <c:v>22144497038.260002</c:v>
                </c:pt>
                <c:pt idx="1">
                  <c:v>16763187461.110001</c:v>
                </c:pt>
                <c:pt idx="2">
                  <c:v>5381309577.1499996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0E-49E3-8F0C-9BC2160F947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7 67'!$A$24</c:f>
              <c:strCache>
                <c:ptCount val="1"/>
                <c:pt idx="0">
                  <c:v>เป้าหมายเบิกจ่าย Q4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B0E-49E3-8F0C-9BC2160F9475}"/>
            </c:ext>
          </c:extLst>
        </c:ser>
        <c:ser>
          <c:idx val="3"/>
          <c:order val="3"/>
          <c:tx>
            <c:strRef>
              <c:f>'กราฟ 25 7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7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7 67'!$B$25:$D$25</c:f>
              <c:numCache>
                <c:formatCode>0.00%</c:formatCode>
                <c:ptCount val="3"/>
                <c:pt idx="0">
                  <c:v>0.93</c:v>
                </c:pt>
                <c:pt idx="1">
                  <c:v>0.98</c:v>
                </c:pt>
                <c:pt idx="2">
                  <c:v>0.75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B0E-49E3-8F0C-9BC2160F9475}"/>
            </c:ext>
          </c:extLst>
        </c:ser>
        <c:ser>
          <c:idx val="4"/>
          <c:order val="4"/>
          <c:tx>
            <c:strRef>
              <c:f>'กราฟ 25 7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7 67'!$B$8:$D$8</c:f>
              <c:numCache>
                <c:formatCode>0.00%</c:formatCode>
                <c:ptCount val="3"/>
                <c:pt idx="0">
                  <c:v>0.59653522546999971</c:v>
                </c:pt>
                <c:pt idx="1">
                  <c:v>0.8612372562183116</c:v>
                </c:pt>
                <c:pt idx="2">
                  <c:v>0.31280947493984768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B0E-49E3-8F0C-9BC2160F94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62E-4B9A-A18A-749E18D174C0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62E-4B9A-A18A-749E18D174C0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62E-4B9A-A18A-749E18D174C0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62E-4B9A-A18A-749E18D174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67'!$B$55:$C$55</c:f>
              <c:numCache>
                <c:formatCode>_(* #,##0.00_);_(* \(#,##0.00\);_(* "-"??_);_(@_)</c:formatCode>
                <c:ptCount val="2"/>
                <c:pt idx="0">
                  <c:v>1444.84</c:v>
                </c:pt>
                <c:pt idx="1">
                  <c:v>348.91000000000008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2E-4B9A-A18A-749E18D17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32-4C55-B947-0F140B35E4DB}"/>
            </c:ext>
          </c:extLst>
        </c:ser>
        <c:ser>
          <c:idx val="1"/>
          <c:order val="1"/>
          <c:tx>
            <c:strRef>
              <c:f>'กราฟ 30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32-4C55-B947-0F140B35E4DB}"/>
            </c:ext>
          </c:extLst>
        </c:ser>
        <c:ser>
          <c:idx val="2"/>
          <c:order val="2"/>
          <c:tx>
            <c:strRef>
              <c:f>'กราฟ 30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32-4C55-B947-0F140B35E4D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A86-43A9-931E-1F8EE7891426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A86-43A9-931E-1F8EE7891426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86-43A9-931E-1F8EE7891426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86-43A9-931E-1F8EE789142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A86-43A9-931E-1F8EE7891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67'!$B$34:$D$34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5A-494A-B668-95EBE9DDCA4E}"/>
            </c:ext>
          </c:extLst>
        </c:ser>
        <c:ser>
          <c:idx val="1"/>
          <c:order val="1"/>
          <c:tx>
            <c:strRef>
              <c:f>'กราฟ 30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67'!$B$35:$D$35</c:f>
              <c:numCache>
                <c:formatCode>#,##0.00,,</c:formatCode>
                <c:ptCount val="3"/>
                <c:pt idx="0">
                  <c:v>22955443301.150002</c:v>
                </c:pt>
                <c:pt idx="1">
                  <c:v>15827544152.32</c:v>
                </c:pt>
                <c:pt idx="2">
                  <c:v>7127899148.8299999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30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75A-494A-B668-95EBE9DDCA4E}"/>
            </c:ext>
          </c:extLst>
        </c:ser>
        <c:ser>
          <c:idx val="3"/>
          <c:order val="3"/>
          <c:tx>
            <c:strRef>
              <c:f>'กราฟ 30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67'!$B$37:$D$37</c:f>
              <c:numCache>
                <c:formatCode>0.00%</c:formatCode>
                <c:ptCount val="3"/>
                <c:pt idx="0">
                  <c:v>0.8046090353256149</c:v>
                </c:pt>
                <c:pt idx="1">
                  <c:v>0.8849835928497618</c:v>
                </c:pt>
                <c:pt idx="2">
                  <c:v>0.66957723890035381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75A-494A-B668-95EBE9DDCA4E}"/>
            </c:ext>
          </c:extLst>
        </c:ser>
        <c:ser>
          <c:idx val="4"/>
          <c:order val="4"/>
          <c:tx>
            <c:strRef>
              <c:f>'กราฟ 30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cat>
          <c:val>
            <c:numRef>
              <c:f>'กราฟ 30 6 67'!$B$16:$D$16</c:f>
              <c:numCache>
                <c:formatCode>0.00%</c:formatCode>
                <c:ptCount val="3"/>
                <c:pt idx="0">
                  <c:v>0.7325272948511079</c:v>
                </c:pt>
                <c:pt idx="1">
                  <c:v>0.84198596107102164</c:v>
                </c:pt>
                <c:pt idx="2">
                  <c:v>0.61819214828369806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75A-494A-B668-95EBE9DDCA4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67'!$B$22:$D$22</c:f>
              <c:numCache>
                <c:formatCode>#,##0.00,,</c:formatCode>
                <c:ptCount val="3"/>
                <c:pt idx="0">
                  <c:v>28529934779.889999</c:v>
                </c:pt>
                <c:pt idx="1">
                  <c:v>17884562245.220001</c:v>
                </c:pt>
                <c:pt idx="2">
                  <c:v>10645372534.67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53-457D-8EDC-3F35E5A32EC5}"/>
            </c:ext>
          </c:extLst>
        </c:ser>
        <c:ser>
          <c:idx val="1"/>
          <c:order val="1"/>
          <c:tx>
            <c:strRef>
              <c:f>'กราฟ 30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67'!$B$23:$D$23</c:f>
              <c:numCache>
                <c:formatCode>#,##0.00,,</c:formatCode>
                <c:ptCount val="3"/>
                <c:pt idx="0">
                  <c:v>20448962319.169998</c:v>
                </c:pt>
                <c:pt idx="1">
                  <c:v>15713890397.949999</c:v>
                </c:pt>
                <c:pt idx="2">
                  <c:v>4735071921.2199993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53-457D-8EDC-3F35E5A32EC5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30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D53-457D-8EDC-3F35E5A32EC5}"/>
            </c:ext>
          </c:extLst>
        </c:ser>
        <c:ser>
          <c:idx val="3"/>
          <c:order val="3"/>
          <c:tx>
            <c:strRef>
              <c:f>'กราฟ 30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6 67'!$B$25:$D$25</c:f>
              <c:numCache>
                <c:formatCode>0.00%</c:formatCode>
                <c:ptCount val="3"/>
                <c:pt idx="0">
                  <c:v>0.71675461149613051</c:v>
                </c:pt>
                <c:pt idx="1">
                  <c:v>0.87862874039032424</c:v>
                </c:pt>
                <c:pt idx="2">
                  <c:v>0.44480095983477796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D53-457D-8EDC-3F35E5A32EC5}"/>
            </c:ext>
          </c:extLst>
        </c:ser>
        <c:ser>
          <c:idx val="4"/>
          <c:order val="4"/>
          <c:tx>
            <c:strRef>
              <c:f>'กราฟ 30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30 6 67'!$B$8:$D$8</c:f>
              <c:numCache>
                <c:formatCode>0.00%</c:formatCode>
                <c:ptCount val="3"/>
                <c:pt idx="0">
                  <c:v>0.55297562461141447</c:v>
                </c:pt>
                <c:pt idx="1">
                  <c:v>0.83577458516129943</c:v>
                </c:pt>
                <c:pt idx="2">
                  <c:v>0.2575777203594099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D53-457D-8EDC-3F35E5A32E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C4-41A0-A8D6-19D11405AFC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C4-41A0-A8D6-19D11405AFC1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4C4-41A0-A8D6-19D11405AFC1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C4-41A0-A8D6-19D11405AF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67'!$B$55:$C$55</c:f>
              <c:numCache>
                <c:formatCode>_(* #,##0.00_);_(* \(#,##0.00\);_(* "-"??_);_(@_)</c:formatCode>
                <c:ptCount val="2"/>
                <c:pt idx="0">
                  <c:v>1429.78</c:v>
                </c:pt>
                <c:pt idx="1">
                  <c:v>363.97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C4-41A0-A8D6-19D11405A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25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01-4CB9-9364-92594FB82B14}"/>
            </c:ext>
          </c:extLst>
        </c:ser>
        <c:ser>
          <c:idx val="1"/>
          <c:order val="1"/>
          <c:tx>
            <c:strRef>
              <c:f>'กราฟ 25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01-4CB9-9364-92594FB82B14}"/>
            </c:ext>
          </c:extLst>
        </c:ser>
        <c:ser>
          <c:idx val="2"/>
          <c:order val="2"/>
          <c:tx>
            <c:strRef>
              <c:f>'กราฟ 25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25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01-4CB9-9364-92594FB82B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37-4B4E-B73D-2A05E70278A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37-4B4E-B73D-2A05E70278A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137-4B4E-B73D-2A05E70278A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137-4B4E-B73D-2A05E70278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25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25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37-4B4E-B73D-2A05E7027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67'!$B$34:$D$34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59-4B50-8690-3580CA297C82}"/>
            </c:ext>
          </c:extLst>
        </c:ser>
        <c:ser>
          <c:idx val="1"/>
          <c:order val="1"/>
          <c:tx>
            <c:strRef>
              <c:f>'กราฟ 25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67'!$B$35:$D$35</c:f>
              <c:numCache>
                <c:formatCode>#,##0.00,,</c:formatCode>
                <c:ptCount val="3"/>
                <c:pt idx="0">
                  <c:v>22479640462.450001</c:v>
                </c:pt>
                <c:pt idx="1">
                  <c:v>15750242249.559999</c:v>
                </c:pt>
                <c:pt idx="2">
                  <c:v>6729398212.8900003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25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E59-4B50-8690-3580CA297C82}"/>
            </c:ext>
          </c:extLst>
        </c:ser>
        <c:ser>
          <c:idx val="3"/>
          <c:order val="3"/>
          <c:tx>
            <c:strRef>
              <c:f>'กราฟ 25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67'!$B$37:$D$37</c:f>
              <c:numCache>
                <c:formatCode>0.00%</c:formatCode>
                <c:ptCount val="3"/>
                <c:pt idx="0">
                  <c:v>0.79401629395807993</c:v>
                </c:pt>
                <c:pt idx="1">
                  <c:v>0.88351988290994832</c:v>
                </c:pt>
                <c:pt idx="2">
                  <c:v>0.64183577731560548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1E59-4B50-8690-3580CA297C82}"/>
            </c:ext>
          </c:extLst>
        </c:ser>
        <c:ser>
          <c:idx val="4"/>
          <c:order val="4"/>
          <c:tx>
            <c:strRef>
              <c:f>'กราฟ 25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cat>
          <c:val>
            <c:numRef>
              <c:f>'กราฟ 25 6 67'!$B$16:$D$16</c:f>
              <c:numCache>
                <c:formatCode>0.00%</c:formatCode>
                <c:ptCount val="3"/>
                <c:pt idx="0">
                  <c:v>0.7021819151602785</c:v>
                </c:pt>
                <c:pt idx="1">
                  <c:v>0.83157552978904103</c:v>
                </c:pt>
                <c:pt idx="2">
                  <c:v>0.56707204140696221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1E59-4B50-8690-3580CA297C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25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67'!$B$22:$D$22</c:f>
              <c:numCache>
                <c:formatCode>#,##0.00,,</c:formatCode>
                <c:ptCount val="3"/>
                <c:pt idx="0">
                  <c:v>28311308764.700001</c:v>
                </c:pt>
                <c:pt idx="1">
                  <c:v>17826698135.740002</c:v>
                </c:pt>
                <c:pt idx="2">
                  <c:v>10484610628.959999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E8-440C-8709-55AE3D1553AE}"/>
            </c:ext>
          </c:extLst>
        </c:ser>
        <c:ser>
          <c:idx val="1"/>
          <c:order val="1"/>
          <c:tx>
            <c:strRef>
              <c:f>'กราฟ 25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67'!$B$23:$D$23</c:f>
              <c:numCache>
                <c:formatCode>#,##0.00,,</c:formatCode>
                <c:ptCount val="3"/>
                <c:pt idx="0">
                  <c:v>20250190984.75</c:v>
                </c:pt>
                <c:pt idx="1">
                  <c:v>15639194736.65</c:v>
                </c:pt>
                <c:pt idx="2">
                  <c:v>4610996248.1000004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E8-440C-8709-55AE3D1553AE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25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DE8-440C-8709-55AE3D1553AE}"/>
            </c:ext>
          </c:extLst>
        </c:ser>
        <c:ser>
          <c:idx val="3"/>
          <c:order val="3"/>
          <c:tx>
            <c:strRef>
              <c:f>'กราฟ 25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25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25 6 67'!$B$25:$D$25</c:f>
              <c:numCache>
                <c:formatCode>0.00%</c:formatCode>
                <c:ptCount val="3"/>
                <c:pt idx="0">
                  <c:v>0.71526862827334148</c:v>
                </c:pt>
                <c:pt idx="1">
                  <c:v>0.87729060185832353</c:v>
                </c:pt>
                <c:pt idx="2">
                  <c:v>0.43978707567487219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DE8-440C-8709-55AE3D1553AE}"/>
            </c:ext>
          </c:extLst>
        </c:ser>
        <c:ser>
          <c:idx val="4"/>
          <c:order val="4"/>
          <c:tx>
            <c:strRef>
              <c:f>'กราฟ 25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25 6 67'!$B$8:$D$8</c:f>
              <c:numCache>
                <c:formatCode>0.00%</c:formatCode>
                <c:ptCount val="3"/>
                <c:pt idx="0">
                  <c:v>0.5358170568734314</c:v>
                </c:pt>
                <c:pt idx="1">
                  <c:v>0.82629943720512333</c:v>
                </c:pt>
                <c:pt idx="2">
                  <c:v>0.23250195243972621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DE8-440C-8709-55AE3D1553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99B-4435-859B-CEBE6B2543F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99B-4435-859B-CEBE6B2543F7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99B-4435-859B-CEBE6B2543F7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99B-4435-859B-CEBE6B2543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9B-4435-859B-CEBE6B254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10 6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D-427F-97B4-736B6009C938}"/>
            </c:ext>
          </c:extLst>
        </c:ser>
        <c:ser>
          <c:idx val="1"/>
          <c:order val="1"/>
          <c:tx>
            <c:strRef>
              <c:f>'กราฟ 10 6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D-427F-97B4-736B6009C938}"/>
            </c:ext>
          </c:extLst>
        </c:ser>
        <c:ser>
          <c:idx val="2"/>
          <c:order val="2"/>
          <c:tx>
            <c:strRef>
              <c:f>'กราฟ 10 6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10 6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3D-427F-97B4-736B6009C9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8855240"/>
        <c:axId val="248850536"/>
      </c:barChart>
      <c:catAx>
        <c:axId val="248855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0536"/>
        <c:crosses val="autoZero"/>
        <c:auto val="1"/>
        <c:lblAlgn val="ctr"/>
        <c:lblOffset val="100"/>
        <c:noMultiLvlLbl val="0"/>
      </c:catAx>
      <c:valAx>
        <c:axId val="24885053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48855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05E-4048-BC50-6C1600E5F757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05E-4048-BC50-6C1600E5F757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05E-4048-BC50-6C1600E5F757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05E-4048-BC50-6C1600E5F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10 6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10 6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5E-4048-BC50-6C1600E5F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67'!$B$34:$D$34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1-48BD-85CB-FE50E2767F04}"/>
            </c:ext>
          </c:extLst>
        </c:ser>
        <c:ser>
          <c:idx val="1"/>
          <c:order val="1"/>
          <c:tx>
            <c:strRef>
              <c:f>'กราฟ 10 6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67'!$B$35:$D$35</c:f>
              <c:numCache>
                <c:formatCode>#,##0.00,,</c:formatCode>
                <c:ptCount val="3"/>
                <c:pt idx="0">
                  <c:v>20120649537.900002</c:v>
                </c:pt>
                <c:pt idx="1">
                  <c:v>14678584947.66</c:v>
                </c:pt>
                <c:pt idx="2">
                  <c:v>5442064590.2399998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8853672"/>
        <c:axId val="248854064"/>
      </c:barChart>
      <c:lineChart>
        <c:grouping val="standard"/>
        <c:varyColors val="0"/>
        <c:ser>
          <c:idx val="2"/>
          <c:order val="2"/>
          <c:tx>
            <c:strRef>
              <c:f>'กราฟ 10 6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E41-48BD-85CB-FE50E2767F04}"/>
            </c:ext>
          </c:extLst>
        </c:ser>
        <c:ser>
          <c:idx val="3"/>
          <c:order val="3"/>
          <c:tx>
            <c:strRef>
              <c:f>'กราฟ 10 6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67'!$B$37:$D$37</c:f>
              <c:numCache>
                <c:formatCode>0.00%</c:formatCode>
                <c:ptCount val="3"/>
                <c:pt idx="0">
                  <c:v>0.73649934099497494</c:v>
                </c:pt>
                <c:pt idx="1">
                  <c:v>0.83799599262887925</c:v>
                </c:pt>
                <c:pt idx="2">
                  <c:v>0.5551422461737876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E41-48BD-85CB-FE50E2767F04}"/>
            </c:ext>
          </c:extLst>
        </c:ser>
        <c:ser>
          <c:idx val="4"/>
          <c:order val="4"/>
          <c:tx>
            <c:strRef>
              <c:f>'กราฟ 10 6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cat>
          <c:val>
            <c:numRef>
              <c:f>'กราฟ 10 6 67'!$B$16:$D$16</c:f>
              <c:numCache>
                <c:formatCode>0.00%</c:formatCode>
                <c:ptCount val="3"/>
                <c:pt idx="0">
                  <c:v>0.64992754026115163</c:v>
                </c:pt>
                <c:pt idx="1">
                  <c:v>0.81350195863858688</c:v>
                </c:pt>
                <c:pt idx="2">
                  <c:v>0.46535415012361458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E41-48BD-85CB-FE50E2767F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8854848"/>
        <c:axId val="248854456"/>
      </c:lineChart>
      <c:catAx>
        <c:axId val="24885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064"/>
        <c:crosses val="autoZero"/>
        <c:auto val="1"/>
        <c:lblAlgn val="ctr"/>
        <c:lblOffset val="100"/>
        <c:noMultiLvlLbl val="0"/>
      </c:catAx>
      <c:valAx>
        <c:axId val="24885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3672"/>
        <c:crosses val="autoZero"/>
        <c:crossBetween val="between"/>
      </c:valAx>
      <c:valAx>
        <c:axId val="2488544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48854848"/>
        <c:crosses val="max"/>
        <c:crossBetween val="between"/>
      </c:valAx>
      <c:catAx>
        <c:axId val="24885484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48854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10 6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67'!$B$22:$D$22</c:f>
              <c:numCache>
                <c:formatCode>#,##0.00,,</c:formatCode>
                <c:ptCount val="3"/>
                <c:pt idx="0">
                  <c:v>27319304197.5</c:v>
                </c:pt>
                <c:pt idx="1">
                  <c:v>17516294918.799999</c:v>
                </c:pt>
                <c:pt idx="2">
                  <c:v>9803009278.7000008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D-460E-9402-B6FE6F1C5431}"/>
            </c:ext>
          </c:extLst>
        </c:ser>
        <c:ser>
          <c:idx val="1"/>
          <c:order val="1"/>
          <c:tx>
            <c:strRef>
              <c:f>'กราฟ 10 6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67'!$B$23:$D$23</c:f>
              <c:numCache>
                <c:formatCode>#,##0.00,,</c:formatCode>
                <c:ptCount val="3"/>
                <c:pt idx="0">
                  <c:v>18074286575.209999</c:v>
                </c:pt>
                <c:pt idx="1">
                  <c:v>14547822091.27</c:v>
                </c:pt>
                <c:pt idx="2">
                  <c:v>3526464483.9400001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BD-460E-9402-B6FE6F1C5431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0640"/>
        <c:axId val="264744168"/>
      </c:barChart>
      <c:lineChart>
        <c:grouping val="standard"/>
        <c:varyColors val="0"/>
        <c:ser>
          <c:idx val="2"/>
          <c:order val="2"/>
          <c:tx>
            <c:strRef>
              <c:f>'กราฟ 10 6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1BD-460E-9402-B6FE6F1C5431}"/>
            </c:ext>
          </c:extLst>
        </c:ser>
        <c:ser>
          <c:idx val="3"/>
          <c:order val="3"/>
          <c:tx>
            <c:strRef>
              <c:f>'กราฟ 10 6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10 6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10 6 67'!$B$25:$D$25</c:f>
              <c:numCache>
                <c:formatCode>0.00%</c:formatCode>
                <c:ptCount val="3"/>
                <c:pt idx="0">
                  <c:v>0.66159395731842918</c:v>
                </c:pt>
                <c:pt idx="1">
                  <c:v>0.83053078055085849</c:v>
                </c:pt>
                <c:pt idx="2">
                  <c:v>0.3597328517889205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1BD-460E-9402-B6FE6F1C5431}"/>
            </c:ext>
          </c:extLst>
        </c:ser>
        <c:ser>
          <c:idx val="4"/>
          <c:order val="4"/>
          <c:tx>
            <c:strRef>
              <c:f>'กราฟ 10 6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10 6 67'!$B$8:$D$8</c:f>
              <c:numCache>
                <c:formatCode>0.00%</c:formatCode>
                <c:ptCount val="3"/>
                <c:pt idx="0">
                  <c:v>0.51420457646563333</c:v>
                </c:pt>
                <c:pt idx="1">
                  <c:v>0.80902296831918519</c:v>
                </c:pt>
                <c:pt idx="2">
                  <c:v>0.18153868286760699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1BD-460E-9402-B6FE6F1C54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560"/>
        <c:axId val="264745736"/>
      </c:lineChart>
      <c:catAx>
        <c:axId val="26474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168"/>
        <c:crosses val="autoZero"/>
        <c:auto val="1"/>
        <c:lblAlgn val="ctr"/>
        <c:lblOffset val="100"/>
        <c:noMultiLvlLbl val="0"/>
      </c:catAx>
      <c:valAx>
        <c:axId val="26474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640"/>
        <c:crosses val="autoZero"/>
        <c:crossBetween val="between"/>
      </c:valAx>
      <c:valAx>
        <c:axId val="2647457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560"/>
        <c:crosses val="max"/>
        <c:crossBetween val="between"/>
      </c:valAx>
      <c:catAx>
        <c:axId val="26474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5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BB-4C7E-BA12-7A754E6B72E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FBB-4C7E-BA12-7A754E6B72E2}"/>
              </c:ext>
            </c:extLst>
          </c:dPt>
          <c:dLbls>
            <c:dLbl>
              <c:idx val="0"/>
              <c:layout>
                <c:manualLayout>
                  <c:x val="0.11876236423228727"/>
                  <c:y val="-0.456746441279710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FBB-4C7E-BA12-7A754E6B72E2}"/>
                </c:ext>
              </c:extLst>
            </c:dLbl>
            <c:dLbl>
              <c:idx val="1"/>
              <c:layout>
                <c:manualLayout>
                  <c:x val="-0.12445264500536089"/>
                  <c:y val="3.71429977727736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B-4C7E-BA12-7A754E6B72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67'!$B$55:$C$55</c:f>
              <c:numCache>
                <c:formatCode>_(* #,##0.00_);_(* \(#,##0.00\);_(* "-"??_);_(@_)</c:formatCode>
                <c:ptCount val="2"/>
                <c:pt idx="0">
                  <c:v>1336.65</c:v>
                </c:pt>
                <c:pt idx="1">
                  <c:v>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BB-4C7E-BA12-7A754E6B7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ayout>
        <c:manualLayout>
          <c:xMode val="edge"/>
          <c:yMode val="edge"/>
          <c:x val="0.69914853085701389"/>
          <c:y val="0.47918990595145045"/>
          <c:w val="0.13144451246199249"/>
          <c:h val="0.252251702787537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33-45A2-964E-8FED79E64AF7}"/>
            </c:ext>
          </c:extLst>
        </c:ser>
        <c:ser>
          <c:idx val="1"/>
          <c:order val="1"/>
          <c:tx>
            <c:strRef>
              <c:f>'กราฟ 31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33-45A2-964E-8FED79E64AF7}"/>
            </c:ext>
          </c:extLst>
        </c:ser>
        <c:ser>
          <c:idx val="2"/>
          <c:order val="2"/>
          <c:tx>
            <c:strRef>
              <c:f>'กราฟ 31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33-45A2-964E-8FED79E64A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4743384"/>
        <c:axId val="264739072"/>
      </c:barChart>
      <c:catAx>
        <c:axId val="264743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39072"/>
        <c:crosses val="autoZero"/>
        <c:auto val="1"/>
        <c:lblAlgn val="ctr"/>
        <c:lblOffset val="100"/>
        <c:noMultiLvlLbl val="0"/>
      </c:catAx>
      <c:valAx>
        <c:axId val="2647390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4743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D9E-8EA4-2FB706311DC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98-4D9E-8EA4-2FB706311DC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598-4D9E-8EA4-2FB706311DC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98-4D9E-8EA4-2FB706311DC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98-4D9E-8EA4-2FB706311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67'!$B$34:$D$34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2-4354-AF1B-D0A6B8EA08BB}"/>
            </c:ext>
          </c:extLst>
        </c:ser>
        <c:ser>
          <c:idx val="1"/>
          <c:order val="1"/>
          <c:tx>
            <c:strRef>
              <c:f>'กราฟ 31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67'!$B$35:$D$35</c:f>
              <c:numCache>
                <c:formatCode>#,##0.00,,</c:formatCode>
                <c:ptCount val="3"/>
                <c:pt idx="0">
                  <c:v>19883925509.400002</c:v>
                </c:pt>
                <c:pt idx="1">
                  <c:v>14645854153.960001</c:v>
                </c:pt>
                <c:pt idx="2">
                  <c:v>5238071355.4400005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5344"/>
        <c:axId val="264740248"/>
      </c:barChart>
      <c:lineChart>
        <c:grouping val="standard"/>
        <c:varyColors val="0"/>
        <c:ser>
          <c:idx val="2"/>
          <c:order val="2"/>
          <c:tx>
            <c:strRef>
              <c:f>'กราฟ 31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DA2-4354-AF1B-D0A6B8EA08BB}"/>
            </c:ext>
          </c:extLst>
        </c:ser>
        <c:ser>
          <c:idx val="3"/>
          <c:order val="3"/>
          <c:tx>
            <c:strRef>
              <c:f>'กราฟ 31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7EBB5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67'!$B$37:$D$37</c:f>
              <c:numCache>
                <c:formatCode>0.00%</c:formatCode>
                <c:ptCount val="3"/>
                <c:pt idx="0">
                  <c:v>0.73283197532732625</c:v>
                </c:pt>
                <c:pt idx="1">
                  <c:v>0.8401872351847004</c:v>
                </c:pt>
                <c:pt idx="2">
                  <c:v>0.53993283825468597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DA2-4354-AF1B-D0A6B8EA08BB}"/>
            </c:ext>
          </c:extLst>
        </c:ser>
        <c:ser>
          <c:idx val="4"/>
          <c:order val="4"/>
          <c:tx>
            <c:strRef>
              <c:f>'กราฟ 31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cat>
          <c:val>
            <c:numRef>
              <c:f>'กราฟ 31 05 67'!$B$16:$D$16</c:f>
              <c:numCache>
                <c:formatCode>0.00%</c:formatCode>
                <c:ptCount val="3"/>
                <c:pt idx="0">
                  <c:v>0.62195374956105831</c:v>
                </c:pt>
                <c:pt idx="1">
                  <c:v>0.79927112078675422</c:v>
                </c:pt>
                <c:pt idx="2">
                  <c:v>0.41906798376299187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DA2-4354-AF1B-D0A6B8EA08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4952"/>
        <c:axId val="264746520"/>
      </c:lineChart>
      <c:catAx>
        <c:axId val="264745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0248"/>
        <c:crosses val="autoZero"/>
        <c:auto val="1"/>
        <c:lblAlgn val="ctr"/>
        <c:lblOffset val="100"/>
        <c:noMultiLvlLbl val="0"/>
      </c:catAx>
      <c:valAx>
        <c:axId val="26474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5344"/>
        <c:crosses val="autoZero"/>
        <c:crossBetween val="between"/>
      </c:valAx>
      <c:valAx>
        <c:axId val="2647465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4952"/>
        <c:crosses val="max"/>
        <c:crossBetween val="between"/>
      </c:valAx>
      <c:catAx>
        <c:axId val="26474495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4746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67'!$B$22:$D$22</c:f>
              <c:numCache>
                <c:formatCode>#,##0.00,,</c:formatCode>
                <c:ptCount val="3"/>
                <c:pt idx="0">
                  <c:v>27132993890.610001</c:v>
                </c:pt>
                <c:pt idx="1">
                  <c:v>17431655160.459999</c:v>
                </c:pt>
                <c:pt idx="2">
                  <c:v>9701338730.1499996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7-4307-A51F-FE4BF4380454}"/>
            </c:ext>
          </c:extLst>
        </c:ser>
        <c:ser>
          <c:idx val="1"/>
          <c:order val="1"/>
          <c:tx>
            <c:strRef>
              <c:f>'กราฟ 31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67'!$B$23:$D$23</c:f>
              <c:numCache>
                <c:formatCode>#,##0.00,,</c:formatCode>
                <c:ptCount val="3"/>
                <c:pt idx="0">
                  <c:v>18075118766.600002</c:v>
                </c:pt>
                <c:pt idx="1">
                  <c:v>14548641143.960001</c:v>
                </c:pt>
                <c:pt idx="2">
                  <c:v>3526477622.6400003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D7-4307-A51F-FE4BF4380454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4742208"/>
        <c:axId val="264739856"/>
      </c:barChart>
      <c:lineChart>
        <c:grouping val="standard"/>
        <c:varyColors val="0"/>
        <c:ser>
          <c:idx val="2"/>
          <c:order val="2"/>
          <c:tx>
            <c:strRef>
              <c:f>'กราฟ 31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D7-4307-A51F-FE4BF4380454}"/>
            </c:ext>
          </c:extLst>
        </c:ser>
        <c:ser>
          <c:idx val="3"/>
          <c:order val="3"/>
          <c:tx>
            <c:strRef>
              <c:f>'กราฟ 31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05 67'!$B$25:$D$25</c:f>
              <c:numCache>
                <c:formatCode>0.00%</c:formatCode>
                <c:ptCount val="3"/>
                <c:pt idx="0">
                  <c:v>0.66616750217362908</c:v>
                </c:pt>
                <c:pt idx="1">
                  <c:v>0.83461042626408177</c:v>
                </c:pt>
                <c:pt idx="2">
                  <c:v>0.36350422562613427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D7-4307-A51F-FE4BF4380454}"/>
            </c:ext>
          </c:extLst>
        </c:ser>
        <c:ser>
          <c:idx val="4"/>
          <c:order val="4"/>
          <c:tx>
            <c:strRef>
              <c:f>'กราฟ 31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31 05 67'!$B$8:$D$8</c:f>
              <c:numCache>
                <c:formatCode>0.00%</c:formatCode>
                <c:ptCount val="3"/>
                <c:pt idx="0">
                  <c:v>0.50364384070756596</c:v>
                </c:pt>
                <c:pt idx="1">
                  <c:v>0.79485891165001554</c:v>
                </c:pt>
                <c:pt idx="2">
                  <c:v>0.17043682172410932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CD7-4307-A51F-FE4BF438045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741424"/>
        <c:axId val="264741032"/>
      </c:lineChart>
      <c:catAx>
        <c:axId val="26474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39856"/>
        <c:crosses val="autoZero"/>
        <c:auto val="1"/>
        <c:lblAlgn val="ctr"/>
        <c:lblOffset val="100"/>
        <c:noMultiLvlLbl val="0"/>
      </c:catAx>
      <c:valAx>
        <c:axId val="26473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2208"/>
        <c:crosses val="autoZero"/>
        <c:crossBetween val="between"/>
      </c:valAx>
      <c:valAx>
        <c:axId val="264741032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4741424"/>
        <c:crosses val="max"/>
        <c:crossBetween val="between"/>
      </c:valAx>
      <c:catAx>
        <c:axId val="264741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741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AE-4EA9-AB00-86A946139841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AE-4EA9-AB00-86A946139841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EAE-4EA9-AB00-86A946139841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EAE-4EA9-AB00-86A946139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67'!$B$55:$C$55</c:f>
              <c:numCache>
                <c:formatCode>_(* #,##0.00_);_(* \(#,##0.00\);_(* "-"??_);_(@_)</c:formatCode>
                <c:ptCount val="2"/>
                <c:pt idx="0">
                  <c:v>1327.84</c:v>
                </c:pt>
                <c:pt idx="1">
                  <c:v>465.81000000000017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AE-4EA9-AB00-86A946139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23 05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5-41BD-8141-A0C77C016313}"/>
            </c:ext>
          </c:extLst>
        </c:ser>
        <c:ser>
          <c:idx val="1"/>
          <c:order val="1"/>
          <c:tx>
            <c:strRef>
              <c:f>'กราฟ 23 05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5-41BD-8141-A0C77C016313}"/>
            </c:ext>
          </c:extLst>
        </c:ser>
        <c:ser>
          <c:idx val="2"/>
          <c:order val="2"/>
          <c:tx>
            <c:strRef>
              <c:f>'กราฟ 23 05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23 05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55-41BD-8141-A0C77C0163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5854680"/>
        <c:axId val="265855464"/>
      </c:barChart>
      <c:catAx>
        <c:axId val="2658546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5464"/>
        <c:crosses val="autoZero"/>
        <c:auto val="1"/>
        <c:lblAlgn val="ctr"/>
        <c:lblOffset val="100"/>
        <c:noMultiLvlLbl val="0"/>
      </c:catAx>
      <c:valAx>
        <c:axId val="26585546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5854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8D-4C9A-B431-8BBB453241FB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8D-4C9A-B431-8BBB45324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5851936"/>
        <c:axId val="265852328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1936"/>
        <c:axId val="265852328"/>
      </c:lineChart>
      <c:lineChart>
        <c:grouping val="standard"/>
        <c:varyColors val="0"/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8D-4C9A-B431-8BBB45324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8D-4C9A-B431-8BBB45324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5854288"/>
        <c:axId val="265855072"/>
      </c:lineChart>
      <c:catAx>
        <c:axId val="26585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2328"/>
        <c:crosses val="autoZero"/>
        <c:auto val="1"/>
        <c:lblAlgn val="ctr"/>
        <c:lblOffset val="100"/>
        <c:noMultiLvlLbl val="0"/>
      </c:catAx>
      <c:valAx>
        <c:axId val="2658523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5851936"/>
        <c:crosses val="autoZero"/>
        <c:crossBetween val="between"/>
      </c:valAx>
      <c:valAx>
        <c:axId val="265855072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5854288"/>
        <c:crosses val="max"/>
        <c:crossBetween val="between"/>
      </c:valAx>
      <c:catAx>
        <c:axId val="26585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5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2E9-43A1-B0B0-C633EFC9A480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2E9-43A1-B0B0-C633EFC9A480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2E9-43A1-B0B0-C633EFC9A480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2E9-43A1-B0B0-C633EFC9A4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23 05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23 05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E9-43A1-B0B0-C633EFC9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67'!$B$34:$D$34</c:f>
              <c:numCache>
                <c:formatCode>#,##0.00,,</c:formatCode>
                <c:ptCount val="3"/>
                <c:pt idx="0">
                  <c:v>23966706568.059998</c:v>
                </c:pt>
                <c:pt idx="1">
                  <c:v>14932610918.17</c:v>
                </c:pt>
                <c:pt idx="2">
                  <c:v>9034095649.8899994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AA-47C8-B29D-DAA7CAF81385}"/>
            </c:ext>
          </c:extLst>
        </c:ser>
        <c:ser>
          <c:idx val="1"/>
          <c:order val="1"/>
          <c:tx>
            <c:strRef>
              <c:f>'กราฟ 23 05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67'!$B$35:$D$35</c:f>
              <c:numCache>
                <c:formatCode>#,##0.00,,</c:formatCode>
                <c:ptCount val="3"/>
                <c:pt idx="0">
                  <c:v>12976278427.490002</c:v>
                </c:pt>
                <c:pt idx="1">
                  <c:v>11261137680.640001</c:v>
                </c:pt>
                <c:pt idx="2">
                  <c:v>1715140746.8499999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0760"/>
        <c:axId val="265851152"/>
      </c:barChart>
      <c:lineChart>
        <c:grouping val="standard"/>
        <c:varyColors val="0"/>
        <c:ser>
          <c:idx val="2"/>
          <c:order val="2"/>
          <c:tx>
            <c:strRef>
              <c:f>'กราฟ 23 05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BAA-47C8-B29D-DAA7CAF81385}"/>
            </c:ext>
          </c:extLst>
        </c:ser>
        <c:ser>
          <c:idx val="3"/>
          <c:order val="3"/>
          <c:tx>
            <c:strRef>
              <c:f>'กราฟ 23 05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67'!$B$37:$D$37</c:f>
              <c:numCache>
                <c:formatCode>0.00%</c:formatCode>
                <c:ptCount val="3"/>
                <c:pt idx="0">
                  <c:v>0.54142935286666616</c:v>
                </c:pt>
                <c:pt idx="1">
                  <c:v>0.75413052294407867</c:v>
                </c:pt>
                <c:pt idx="2">
                  <c:v>0.18985195788478104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FBAA-47C8-B29D-DAA7CAF81385}"/>
            </c:ext>
          </c:extLst>
        </c:ser>
        <c:ser>
          <c:idx val="4"/>
          <c:order val="4"/>
          <c:tx>
            <c:strRef>
              <c:f>'กราฟ 23 05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cat>
          <c:val>
            <c:numRef>
              <c:f>'กราฟ 23 05 67'!$B$16:$D$16</c:f>
              <c:numCache>
                <c:formatCode>0.00%</c:formatCode>
                <c:ptCount val="3"/>
                <c:pt idx="0">
                  <c:v>0.61996780029213461</c:v>
                </c:pt>
                <c:pt idx="1">
                  <c:v>0.82185057221826485</c:v>
                </c:pt>
                <c:pt idx="2">
                  <c:v>0.3576343029414854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FBAA-47C8-B29D-DAA7CAF813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7424"/>
        <c:axId val="265852720"/>
      </c:lineChart>
      <c:catAx>
        <c:axId val="265850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1152"/>
        <c:crosses val="autoZero"/>
        <c:auto val="1"/>
        <c:lblAlgn val="ctr"/>
        <c:lblOffset val="100"/>
        <c:noMultiLvlLbl val="0"/>
      </c:catAx>
      <c:valAx>
        <c:axId val="26585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0760"/>
        <c:crosses val="autoZero"/>
        <c:crossBetween val="between"/>
      </c:valAx>
      <c:valAx>
        <c:axId val="2658527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424"/>
        <c:crosses val="max"/>
        <c:crossBetween val="between"/>
      </c:valAx>
      <c:catAx>
        <c:axId val="26585742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5852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23 05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67'!$B$22:$D$22</c:f>
              <c:numCache>
                <c:formatCode>#,##0.00,,</c:formatCode>
                <c:ptCount val="3"/>
                <c:pt idx="0">
                  <c:v>21044110588.23</c:v>
                </c:pt>
                <c:pt idx="1">
                  <c:v>14932610918.17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9A-4171-A438-43A1323EE5BA}"/>
            </c:ext>
          </c:extLst>
        </c:ser>
        <c:ser>
          <c:idx val="1"/>
          <c:order val="1"/>
          <c:tx>
            <c:strRef>
              <c:f>'กราฟ 23 05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67'!$B$23:$D$23</c:f>
              <c:numCache>
                <c:formatCode>#,##0.00,,</c:formatCode>
                <c:ptCount val="3"/>
                <c:pt idx="0">
                  <c:v>12583848444.960001</c:v>
                </c:pt>
                <c:pt idx="1">
                  <c:v>11138008580.02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9A-4171-A438-43A1323EE5BA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5856640"/>
        <c:axId val="265857816"/>
      </c:barChart>
      <c:lineChart>
        <c:grouping val="standard"/>
        <c:varyColors val="0"/>
        <c:ser>
          <c:idx val="2"/>
          <c:order val="2"/>
          <c:tx>
            <c:strRef>
              <c:f>'กราฟ 23 05 67'!$A$24</c:f>
              <c:strCache>
                <c:ptCount val="1"/>
                <c:pt idx="0">
                  <c:v>เป้าหมายเบิกจ่าย Q3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67'!$B$24:$D$24</c:f>
              <c:numCache>
                <c:formatCode>0.00%</c:formatCode>
                <c:ptCount val="3"/>
                <c:pt idx="0">
                  <c:v>0.51</c:v>
                </c:pt>
                <c:pt idx="1">
                  <c:v>0.57999999999999996</c:v>
                </c:pt>
                <c:pt idx="2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09A-4171-A438-43A1323EE5BA}"/>
            </c:ext>
          </c:extLst>
        </c:ser>
        <c:ser>
          <c:idx val="3"/>
          <c:order val="3"/>
          <c:tx>
            <c:strRef>
              <c:f>'กราฟ 23 05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23 05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23 05 67'!$B$25:$D$25</c:f>
              <c:numCache>
                <c:formatCode>0.00%</c:formatCode>
                <c:ptCount val="3"/>
                <c:pt idx="0">
                  <c:v>0.5979748296893177</c:v>
                </c:pt>
                <c:pt idx="1">
                  <c:v>0.74588487177867013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09A-4171-A438-43A1323EE5BA}"/>
            </c:ext>
          </c:extLst>
        </c:ser>
        <c:ser>
          <c:idx val="4"/>
          <c:order val="4"/>
          <c:tx>
            <c:strRef>
              <c:f>'กราฟ 23 05 67'!$A$8</c:f>
              <c:strCache>
                <c:ptCount val="1"/>
                <c:pt idx="0">
                  <c:v>ร้อยละการเบิกจ่ายภาพรวมของประเทศ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'กราฟ 23 05 67'!$B$8:$D$8</c:f>
              <c:numCache>
                <c:formatCode>0.00%</c:formatCode>
                <c:ptCount val="3"/>
                <c:pt idx="0">
                  <c:v>0.54036657098443142</c:v>
                </c:pt>
                <c:pt idx="1">
                  <c:v>0.81870687785317287</c:v>
                </c:pt>
                <c:pt idx="2">
                  <c:v>0.17868149276860712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09A-4171-A438-43A1323EE5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5853504"/>
        <c:axId val="265850368"/>
      </c:lineChart>
      <c:catAx>
        <c:axId val="26585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7816"/>
        <c:crosses val="autoZero"/>
        <c:auto val="1"/>
        <c:lblAlgn val="ctr"/>
        <c:lblOffset val="100"/>
        <c:noMultiLvlLbl val="0"/>
      </c:catAx>
      <c:valAx>
        <c:axId val="26585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6640"/>
        <c:crosses val="autoZero"/>
        <c:crossBetween val="between"/>
      </c:valAx>
      <c:valAx>
        <c:axId val="26585036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5853504"/>
        <c:crosses val="max"/>
        <c:crossBetween val="between"/>
      </c:valAx>
      <c:catAx>
        <c:axId val="265853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5850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86-4A04-A7B3-4585C3F71E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86-4A04-A7B3-4585C3F71EC6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686-4A04-A7B3-4585C3F71EC6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86-4A04-A7B3-4585C3F71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67'!$B$55:$C$55</c:f>
              <c:numCache>
                <c:formatCode>_(* #,##0.00_);_(* \(#,##0.00\);_(* "-"??_);_(@_)</c:formatCode>
                <c:ptCount val="2"/>
                <c:pt idx="0">
                  <c:v>1247.74</c:v>
                </c:pt>
                <c:pt idx="1">
                  <c:v>545.91000000000008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86-4A04-A7B3-4585C3F71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E-4C14-9CA5-5266147DF927}"/>
            </c:ext>
          </c:extLst>
        </c:ser>
        <c:ser>
          <c:idx val="1"/>
          <c:order val="1"/>
          <c:tx>
            <c:strRef>
              <c:f>'กราฟ 30 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E-4C14-9CA5-5266147DF927}"/>
            </c:ext>
          </c:extLst>
        </c:ser>
        <c:ser>
          <c:idx val="2"/>
          <c:order val="2"/>
          <c:tx>
            <c:strRef>
              <c:f>'กราฟ 30 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CE-4C14-9CA5-5266147DF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88240"/>
        <c:axId val="266285496"/>
      </c:barChart>
      <c:catAx>
        <c:axId val="266288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5496"/>
        <c:crosses val="autoZero"/>
        <c:auto val="1"/>
        <c:lblAlgn val="ctr"/>
        <c:lblOffset val="100"/>
        <c:noMultiLvlLbl val="0"/>
      </c:catAx>
      <c:valAx>
        <c:axId val="2662854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67'!$B$22:$D$22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91-4D83-A64B-D80011DDD877}"/>
            </c:ext>
          </c:extLst>
        </c:ser>
        <c:ser>
          <c:idx val="1"/>
          <c:order val="1"/>
          <c:tx>
            <c:strRef>
              <c:f>'กราฟ 30 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67'!$B$23:$D$23</c:f>
              <c:numCache>
                <c:formatCode>#,##0.00,,</c:formatCode>
                <c:ptCount val="3"/>
                <c:pt idx="0">
                  <c:v>12583854523.960001</c:v>
                </c:pt>
                <c:pt idx="1">
                  <c:v>11138014659.02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91-4D83-A64B-D80011DDD8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7456"/>
        <c:axId val="266285104"/>
      </c:barChart>
      <c:lineChart>
        <c:grouping val="standard"/>
        <c:varyColors val="0"/>
        <c:ser>
          <c:idx val="2"/>
          <c:order val="2"/>
          <c:tx>
            <c:strRef>
              <c:f>'กราฟ 30 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7456"/>
        <c:axId val="266285104"/>
      </c:lineChart>
      <c:lineChart>
        <c:grouping val="standard"/>
        <c:varyColors val="0"/>
        <c:ser>
          <c:idx val="3"/>
          <c:order val="3"/>
          <c:tx>
            <c:strRef>
              <c:f>'กราฟ 30 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91-4D83-A64B-D80011DDD8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67'!$B$25:$D$25</c:f>
              <c:numCache>
                <c:formatCode>0.00%</c:formatCode>
                <c:ptCount val="3"/>
                <c:pt idx="0">
                  <c:v>0.64873458085270475</c:v>
                </c:pt>
                <c:pt idx="1">
                  <c:v>0.83832466059437161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8632"/>
        <c:axId val="266287848"/>
      </c:lineChart>
      <c:catAx>
        <c:axId val="2662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5104"/>
        <c:crosses val="autoZero"/>
        <c:auto val="1"/>
        <c:lblAlgn val="ctr"/>
        <c:lblOffset val="100"/>
        <c:noMultiLvlLbl val="0"/>
      </c:catAx>
      <c:valAx>
        <c:axId val="2662851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7456"/>
        <c:crosses val="autoZero"/>
        <c:crossBetween val="between"/>
      </c:valAx>
      <c:valAx>
        <c:axId val="266287848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288632"/>
        <c:crosses val="max"/>
        <c:crossBetween val="between"/>
      </c:valAx>
      <c:catAx>
        <c:axId val="266288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287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F7-441F-A083-E5D5B56F48EE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F7-441F-A083-E5D5B56F48EE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F7-441F-A083-E5D5B56F48EE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F7-441F-A083-E5D5B56F48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F7-441F-A083-E5D5B56F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67'!$B$34:$D$34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7-4134-9668-237DFD30AA90}"/>
            </c:ext>
          </c:extLst>
        </c:ser>
        <c:ser>
          <c:idx val="1"/>
          <c:order val="1"/>
          <c:tx>
            <c:strRef>
              <c:f>'กราฟ 30 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67'!$B$35:$D$35</c:f>
              <c:numCache>
                <c:formatCode>#,##0.00,,</c:formatCode>
                <c:ptCount val="3"/>
                <c:pt idx="0">
                  <c:v>12609510509.27</c:v>
                </c:pt>
                <c:pt idx="1">
                  <c:v>11146718609.780001</c:v>
                </c:pt>
                <c:pt idx="2">
                  <c:v>1462791899.49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290200"/>
        <c:axId val="266290592"/>
      </c:barChart>
      <c:lineChart>
        <c:grouping val="standard"/>
        <c:varyColors val="0"/>
        <c:ser>
          <c:idx val="2"/>
          <c:order val="2"/>
          <c:tx>
            <c:strRef>
              <c:f>'กราฟ 30 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287-4134-9668-237DFD30AA90}"/>
            </c:ext>
          </c:extLst>
        </c:ser>
        <c:ser>
          <c:idx val="3"/>
          <c:order val="3"/>
          <c:tx>
            <c:strRef>
              <c:f>'กราฟ 30 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67'!$B$37:$D$37</c:f>
              <c:numCache>
                <c:formatCode>0.00%</c:formatCode>
                <c:ptCount val="3"/>
                <c:pt idx="0">
                  <c:v>0.65005722208673644</c:v>
                </c:pt>
                <c:pt idx="1">
                  <c:v>0.8389797806305801</c:v>
                </c:pt>
                <c:pt idx="2">
                  <c:v>0.23935072870185378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287-4134-9668-237DFD30AA90}"/>
            </c:ext>
          </c:extLst>
        </c:ser>
        <c:ser>
          <c:idx val="4"/>
          <c:order val="4"/>
          <c:tx>
            <c:strRef>
              <c:f>'กราฟ 30 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289416"/>
        <c:axId val="266291768"/>
      </c:lineChart>
      <c:catAx>
        <c:axId val="26629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592"/>
        <c:crosses val="autoZero"/>
        <c:auto val="1"/>
        <c:lblAlgn val="ctr"/>
        <c:lblOffset val="100"/>
        <c:noMultiLvlLbl val="0"/>
      </c:catAx>
      <c:valAx>
        <c:axId val="26629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90200"/>
        <c:crosses val="autoZero"/>
        <c:crossBetween val="between"/>
      </c:valAx>
      <c:valAx>
        <c:axId val="2662917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289416"/>
        <c:crosses val="max"/>
        <c:crossBetween val="between"/>
      </c:valAx>
      <c:catAx>
        <c:axId val="26628941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291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60-478D-B2E2-5DE8A3D74B6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60-478D-B2E2-5DE8A3D74B69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260-478D-B2E2-5DE8A3D74B69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60-478D-B2E2-5DE8A3D74B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67'!$B$55:$C$55</c:f>
              <c:numCache>
                <c:formatCode>#,##0.00,,</c:formatCode>
                <c:ptCount val="2"/>
                <c:pt idx="0">
                  <c:v>1236047581.1299999</c:v>
                </c:pt>
                <c:pt idx="1">
                  <c:v>557601909.98000002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60-478D-B2E2-5DE8A3D74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21 04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2-4CF4-A4B6-FC9FE6B77020}"/>
            </c:ext>
          </c:extLst>
        </c:ser>
        <c:ser>
          <c:idx val="1"/>
          <c:order val="1"/>
          <c:tx>
            <c:strRef>
              <c:f>'กราฟ 21 04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2-4CF4-A4B6-FC9FE6B77020}"/>
            </c:ext>
          </c:extLst>
        </c:ser>
        <c:ser>
          <c:idx val="2"/>
          <c:order val="2"/>
          <c:tx>
            <c:strRef>
              <c:f>'กราฟ 21 04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2-4CF4-A4B6-FC9FE6B770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291376"/>
        <c:axId val="266286672"/>
      </c:barChart>
      <c:catAx>
        <c:axId val="26629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86672"/>
        <c:crosses val="autoZero"/>
        <c:auto val="1"/>
        <c:lblAlgn val="ctr"/>
        <c:lblOffset val="100"/>
        <c:noMultiLvlLbl val="0"/>
      </c:catAx>
      <c:valAx>
        <c:axId val="266286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291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21 04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67'!$B$22:$D$22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8-44EE-A901-4681081CCEDE}"/>
            </c:ext>
          </c:extLst>
        </c:ser>
        <c:ser>
          <c:idx val="1"/>
          <c:order val="1"/>
          <c:tx>
            <c:strRef>
              <c:f>'กราฟ 21 04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67'!$B$23:$D$23</c:f>
              <c:numCache>
                <c:formatCode>#,##0.00,,</c:formatCode>
                <c:ptCount val="3"/>
                <c:pt idx="0">
                  <c:v>11611128534.379999</c:v>
                </c:pt>
                <c:pt idx="1">
                  <c:v>10303545953.559999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F8-44EE-A901-4681081CC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284712"/>
        <c:axId val="266883992"/>
      </c:barChart>
      <c:lineChart>
        <c:grouping val="standard"/>
        <c:varyColors val="0"/>
        <c:ser>
          <c:idx val="2"/>
          <c:order val="2"/>
          <c:tx>
            <c:strRef>
              <c:f>'กราฟ 21 04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4712"/>
        <c:axId val="266883992"/>
      </c:lineChart>
      <c:lineChart>
        <c:grouping val="standard"/>
        <c:varyColors val="0"/>
        <c:ser>
          <c:idx val="3"/>
          <c:order val="3"/>
          <c:tx>
            <c:strRef>
              <c:f>'กราฟ 21 04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8-44EE-A901-4681081CC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67'!$B$25:$D$25</c:f>
              <c:numCache>
                <c:formatCode>0.00%</c:formatCode>
                <c:ptCount val="3"/>
                <c:pt idx="0">
                  <c:v>0.82834097687655461</c:v>
                </c:pt>
                <c:pt idx="1">
                  <c:v>0.8530051003964042</c:v>
                </c:pt>
                <c:pt idx="2">
                  <c:v>0.67463218729477925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2816"/>
        <c:axId val="266887520"/>
      </c:lineChart>
      <c:catAx>
        <c:axId val="266284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3992"/>
        <c:crosses val="autoZero"/>
        <c:auto val="1"/>
        <c:lblAlgn val="ctr"/>
        <c:lblOffset val="100"/>
        <c:noMultiLvlLbl val="0"/>
      </c:catAx>
      <c:valAx>
        <c:axId val="2668839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284712"/>
        <c:crosses val="autoZero"/>
        <c:crossBetween val="between"/>
      </c:valAx>
      <c:valAx>
        <c:axId val="266887520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6882816"/>
        <c:crosses val="max"/>
        <c:crossBetween val="between"/>
      </c:valAx>
      <c:catAx>
        <c:axId val="26688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7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1E-44FD-ABE9-A0DADDFEEC9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1E-44FD-ABE9-A0DADDFEEC9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1E-44FD-ABE9-A0DADDFEEC9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1E-44FD-ABE9-A0DADDFEEC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1E-44FD-ABE9-A0DADDFEE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21 04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67'!$B$34:$D$34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1-46A6-8479-99C0079DF0CB}"/>
            </c:ext>
          </c:extLst>
        </c:ser>
        <c:ser>
          <c:idx val="1"/>
          <c:order val="1"/>
          <c:tx>
            <c:strRef>
              <c:f>'กราฟ 21 04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67'!$B$35:$D$35</c:f>
              <c:numCache>
                <c:formatCode>#,##0.00,,</c:formatCode>
                <c:ptCount val="3"/>
                <c:pt idx="0">
                  <c:v>12018515348.439999</c:v>
                </c:pt>
                <c:pt idx="1">
                  <c:v>10389741391.219999</c:v>
                </c:pt>
                <c:pt idx="2">
                  <c:v>1628773957.2199998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6883600"/>
        <c:axId val="266887912"/>
      </c:barChart>
      <c:lineChart>
        <c:grouping val="standard"/>
        <c:varyColors val="0"/>
        <c:ser>
          <c:idx val="2"/>
          <c:order val="2"/>
          <c:tx>
            <c:strRef>
              <c:f>'กราฟ 21 04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01-46A6-8479-99C0079DF0CB}"/>
            </c:ext>
          </c:extLst>
        </c:ser>
        <c:ser>
          <c:idx val="3"/>
          <c:order val="3"/>
          <c:tx>
            <c:strRef>
              <c:f>'กราฟ 21 04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67'!$B$37:$D$37</c:f>
              <c:numCache>
                <c:formatCode>0.00%</c:formatCode>
                <c:ptCount val="3"/>
                <c:pt idx="0">
                  <c:v>0.85740405980823498</c:v>
                </c:pt>
                <c:pt idx="1">
                  <c:v>0.86014100761575096</c:v>
                </c:pt>
                <c:pt idx="2">
                  <c:v>0.84034718226287253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01-46A6-8479-99C0079DF0CB}"/>
            </c:ext>
          </c:extLst>
        </c:ser>
        <c:ser>
          <c:idx val="4"/>
          <c:order val="4"/>
          <c:tx>
            <c:strRef>
              <c:f>'กราฟ 21 04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6885168"/>
        <c:axId val="266890264"/>
      </c:lineChart>
      <c:catAx>
        <c:axId val="26688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7912"/>
        <c:crosses val="autoZero"/>
        <c:auto val="1"/>
        <c:lblAlgn val="ctr"/>
        <c:lblOffset val="100"/>
        <c:noMultiLvlLbl val="0"/>
      </c:catAx>
      <c:valAx>
        <c:axId val="266887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3600"/>
        <c:crosses val="autoZero"/>
        <c:crossBetween val="between"/>
      </c:valAx>
      <c:valAx>
        <c:axId val="26689026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6885168"/>
        <c:crosses val="max"/>
        <c:crossBetween val="between"/>
      </c:valAx>
      <c:catAx>
        <c:axId val="266885168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6890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B8C-4F65-9ED3-17884A577EE3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8C-4F65-9ED3-17884A577E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6885952"/>
        <c:axId val="266889872"/>
      </c:barChart>
      <c:catAx>
        <c:axId val="2668859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9872"/>
        <c:crosses val="autoZero"/>
        <c:auto val="1"/>
        <c:lblAlgn val="ctr"/>
        <c:lblOffset val="100"/>
        <c:noMultiLvlLbl val="0"/>
      </c:catAx>
      <c:valAx>
        <c:axId val="2668898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6885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6887128"/>
        <c:axId val="266886344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7128"/>
        <c:axId val="266886344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23E-44A5-BA46-2A2AA91BA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886736"/>
        <c:axId val="266889480"/>
      </c:lineChart>
      <c:catAx>
        <c:axId val="266887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344"/>
        <c:crosses val="autoZero"/>
        <c:auto val="1"/>
        <c:lblAlgn val="ctr"/>
        <c:lblOffset val="100"/>
        <c:noMultiLvlLbl val="0"/>
      </c:catAx>
      <c:valAx>
        <c:axId val="2668863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7128"/>
        <c:crosses val="autoZero"/>
        <c:crossBetween val="between"/>
      </c:valAx>
      <c:valAx>
        <c:axId val="26688948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6886736"/>
        <c:crosses val="max"/>
        <c:crossBetween val="between"/>
      </c:valAx>
      <c:catAx>
        <c:axId val="266886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6889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A2-4342-B250-599D6AFEA24C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A2-4342-B250-599D6AFEA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976"/>
        <c:axId val="267405368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5760"/>
        <c:axId val="267406936"/>
      </c:lineChart>
      <c:catAx>
        <c:axId val="26740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368"/>
        <c:crosses val="autoZero"/>
        <c:auto val="1"/>
        <c:lblAlgn val="ctr"/>
        <c:lblOffset val="100"/>
        <c:noMultiLvlLbl val="0"/>
      </c:catAx>
      <c:valAx>
        <c:axId val="267405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976"/>
        <c:crosses val="autoZero"/>
        <c:crossBetween val="between"/>
      </c:valAx>
      <c:valAx>
        <c:axId val="2674069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5760"/>
        <c:crosses val="max"/>
        <c:crossBetween val="between"/>
      </c:valAx>
      <c:catAx>
        <c:axId val="26740576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6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FA-4FCE-9FAB-0C3CE0800F67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A-4FCE-9FAB-0C3CE0800F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406152"/>
        <c:axId val="267403408"/>
      </c:barChart>
      <c:catAx>
        <c:axId val="267406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3408"/>
        <c:crosses val="autoZero"/>
        <c:auto val="1"/>
        <c:lblAlgn val="ctr"/>
        <c:lblOffset val="100"/>
        <c:noMultiLvlLbl val="0"/>
      </c:catAx>
      <c:valAx>
        <c:axId val="26740340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406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409680"/>
        <c:axId val="267410072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9680"/>
        <c:axId val="267410072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65-4C0B-AF2C-BC5DF12C7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403800"/>
        <c:axId val="267406544"/>
      </c:lineChart>
      <c:catAx>
        <c:axId val="26740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10072"/>
        <c:crosses val="autoZero"/>
        <c:auto val="1"/>
        <c:lblAlgn val="ctr"/>
        <c:lblOffset val="100"/>
        <c:noMultiLvlLbl val="0"/>
      </c:catAx>
      <c:valAx>
        <c:axId val="2674100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9680"/>
        <c:crosses val="autoZero"/>
        <c:crossBetween val="between"/>
      </c:valAx>
      <c:valAx>
        <c:axId val="2674065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403800"/>
        <c:crosses val="max"/>
        <c:crossBetween val="between"/>
      </c:valAx>
      <c:catAx>
        <c:axId val="267403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406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FC-4A5E-BF6C-AA7192A5643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FC-4A5E-BF6C-AA7192A564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404192"/>
        <c:axId val="267407720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h-TH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408112"/>
        <c:axId val="267408504"/>
      </c:lineChart>
      <c:catAx>
        <c:axId val="2674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7720"/>
        <c:crosses val="autoZero"/>
        <c:auto val="1"/>
        <c:lblAlgn val="ctr"/>
        <c:lblOffset val="100"/>
        <c:noMultiLvlLbl val="0"/>
      </c:catAx>
      <c:valAx>
        <c:axId val="26740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4192"/>
        <c:crosses val="autoZero"/>
        <c:crossBetween val="between"/>
      </c:valAx>
      <c:valAx>
        <c:axId val="26740850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67408112"/>
        <c:crosses val="max"/>
        <c:crossBetween val="between"/>
      </c:valAx>
      <c:catAx>
        <c:axId val="26740811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408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39416"/>
        <c:axId val="267339024"/>
      </c:barChart>
      <c:catAx>
        <c:axId val="2673394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024"/>
        <c:crosses val="autoZero"/>
        <c:auto val="1"/>
        <c:lblAlgn val="ctr"/>
        <c:lblOffset val="100"/>
        <c:noMultiLvlLbl val="0"/>
      </c:catAx>
      <c:valAx>
        <c:axId val="2673390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39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38632"/>
        <c:axId val="267344512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38632"/>
        <c:axId val="267344512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3728"/>
        <c:axId val="267337456"/>
      </c:lineChart>
      <c:catAx>
        <c:axId val="267338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4512"/>
        <c:crosses val="autoZero"/>
        <c:auto val="1"/>
        <c:lblAlgn val="ctr"/>
        <c:lblOffset val="100"/>
        <c:noMultiLvlLbl val="0"/>
      </c:catAx>
      <c:valAx>
        <c:axId val="2673445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8632"/>
        <c:crosses val="autoZero"/>
        <c:crossBetween val="between"/>
      </c:valAx>
      <c:valAx>
        <c:axId val="2673374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3728"/>
        <c:crosses val="max"/>
        <c:crossBetween val="between"/>
      </c:valAx>
      <c:catAx>
        <c:axId val="267343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337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7342552"/>
        <c:axId val="267339808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7340592"/>
        <c:axId val="267342944"/>
      </c:lineChart>
      <c:catAx>
        <c:axId val="267342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39808"/>
        <c:crosses val="autoZero"/>
        <c:auto val="1"/>
        <c:lblAlgn val="ctr"/>
        <c:lblOffset val="100"/>
        <c:noMultiLvlLbl val="0"/>
      </c:catAx>
      <c:valAx>
        <c:axId val="26733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2552"/>
        <c:crosses val="autoZero"/>
        <c:crossBetween val="between"/>
      </c:valAx>
      <c:valAx>
        <c:axId val="2673429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0592"/>
        <c:crosses val="max"/>
        <c:crossBetween val="between"/>
      </c:valAx>
      <c:catAx>
        <c:axId val="2673405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7342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7344120"/>
        <c:axId val="267340984"/>
      </c:barChart>
      <c:catAx>
        <c:axId val="267344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0984"/>
        <c:crosses val="autoZero"/>
        <c:auto val="1"/>
        <c:lblAlgn val="ctr"/>
        <c:lblOffset val="100"/>
        <c:noMultiLvlLbl val="0"/>
      </c:catAx>
      <c:valAx>
        <c:axId val="26734098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7344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7341768"/>
        <c:axId val="269215608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341768"/>
        <c:axId val="269215608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6000"/>
        <c:axId val="269216392"/>
      </c:lineChart>
      <c:catAx>
        <c:axId val="267341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608"/>
        <c:crosses val="autoZero"/>
        <c:auto val="1"/>
        <c:lblAlgn val="ctr"/>
        <c:lblOffset val="100"/>
        <c:noMultiLvlLbl val="0"/>
      </c:catAx>
      <c:valAx>
        <c:axId val="26921560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7341768"/>
        <c:crosses val="autoZero"/>
        <c:crossBetween val="between"/>
      </c:valAx>
      <c:valAx>
        <c:axId val="26921639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6000"/>
        <c:crosses val="max"/>
        <c:crossBetween val="between"/>
      </c:valAx>
      <c:catAx>
        <c:axId val="26921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6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824"/>
        <c:axId val="269217176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5E-469F-972C-E32909A75086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5E-469F-972C-E32909A75086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5E-469F-972C-E32909A750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9211688"/>
        <c:axId val="269211296"/>
      </c:lineChart>
      <c:catAx>
        <c:axId val="269214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7176"/>
        <c:crosses val="autoZero"/>
        <c:auto val="1"/>
        <c:lblAlgn val="ctr"/>
        <c:lblOffset val="100"/>
        <c:noMultiLvlLbl val="0"/>
      </c:catAx>
      <c:valAx>
        <c:axId val="26921717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824"/>
        <c:crosses val="autoZero"/>
        <c:crossBetween val="between"/>
      </c:valAx>
      <c:valAx>
        <c:axId val="26921129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1688"/>
        <c:crosses val="max"/>
        <c:crossBetween val="between"/>
      </c:valAx>
      <c:catAx>
        <c:axId val="269211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1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9210120"/>
        <c:axId val="269210512"/>
      </c:barChart>
      <c:catAx>
        <c:axId val="269210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512"/>
        <c:crosses val="autoZero"/>
        <c:auto val="1"/>
        <c:lblAlgn val="ctr"/>
        <c:lblOffset val="100"/>
        <c:noMultiLvlLbl val="0"/>
      </c:catAx>
      <c:valAx>
        <c:axId val="26921051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6921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5216"/>
        <c:axId val="269212472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5216"/>
        <c:axId val="269212472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213256"/>
        <c:axId val="269212864"/>
      </c:lineChart>
      <c:catAx>
        <c:axId val="26921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2472"/>
        <c:crosses val="autoZero"/>
        <c:auto val="1"/>
        <c:lblAlgn val="ctr"/>
        <c:lblOffset val="100"/>
        <c:noMultiLvlLbl val="0"/>
      </c:catAx>
      <c:valAx>
        <c:axId val="2692124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5216"/>
        <c:crosses val="autoZero"/>
        <c:crossBetween val="between"/>
      </c:valAx>
      <c:valAx>
        <c:axId val="26921286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3256"/>
        <c:crosses val="max"/>
        <c:crossBetween val="between"/>
      </c:valAx>
      <c:catAx>
        <c:axId val="269213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92128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9214432"/>
        <c:axId val="270179536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68952"/>
        <c:axId val="270179928"/>
      </c:lineChart>
      <c:catAx>
        <c:axId val="26921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536"/>
        <c:crosses val="autoZero"/>
        <c:auto val="1"/>
        <c:lblAlgn val="ctr"/>
        <c:lblOffset val="100"/>
        <c:noMultiLvlLbl val="0"/>
      </c:catAx>
      <c:valAx>
        <c:axId val="2701795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69214432"/>
        <c:crosses val="autoZero"/>
        <c:crossBetween val="between"/>
      </c:valAx>
      <c:valAx>
        <c:axId val="27017992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952"/>
        <c:crosses val="max"/>
        <c:crossBetween val="between"/>
      </c:valAx>
      <c:catAx>
        <c:axId val="270168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9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0912"/>
        <c:axId val="270178752"/>
      </c:barChart>
      <c:catAx>
        <c:axId val="270170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8752"/>
        <c:crosses val="autoZero"/>
        <c:auto val="1"/>
        <c:lblAlgn val="ctr"/>
        <c:lblOffset val="100"/>
        <c:noMultiLvlLbl val="0"/>
      </c:catAx>
      <c:valAx>
        <c:axId val="27017875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0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9144"/>
        <c:axId val="270170128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9144"/>
        <c:axId val="270170128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8360"/>
        <c:axId val="270177968"/>
      </c:lineChart>
      <c:catAx>
        <c:axId val="270179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0128"/>
        <c:crosses val="autoZero"/>
        <c:auto val="1"/>
        <c:lblAlgn val="ctr"/>
        <c:lblOffset val="100"/>
        <c:noMultiLvlLbl val="0"/>
      </c:catAx>
      <c:valAx>
        <c:axId val="27017012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9144"/>
        <c:crosses val="autoZero"/>
        <c:crossBetween val="between"/>
      </c:valAx>
      <c:valAx>
        <c:axId val="27017796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8360"/>
        <c:crosses val="max"/>
        <c:crossBetween val="between"/>
      </c:valAx>
      <c:catAx>
        <c:axId val="270178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7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4440"/>
        <c:axId val="270180320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72480"/>
        <c:axId val="270171304"/>
      </c:lineChart>
      <c:catAx>
        <c:axId val="270174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0320"/>
        <c:crosses val="autoZero"/>
        <c:auto val="1"/>
        <c:lblAlgn val="ctr"/>
        <c:lblOffset val="100"/>
        <c:noMultiLvlLbl val="0"/>
      </c:catAx>
      <c:valAx>
        <c:axId val="2701803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4440"/>
        <c:crosses val="autoZero"/>
        <c:crossBetween val="between"/>
      </c:valAx>
      <c:valAx>
        <c:axId val="27017130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2480"/>
        <c:crosses val="max"/>
        <c:crossBetween val="between"/>
      </c:valAx>
      <c:catAx>
        <c:axId val="270172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1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74048"/>
        <c:axId val="270174832"/>
      </c:barChart>
      <c:catAx>
        <c:axId val="270174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832"/>
        <c:crosses val="autoZero"/>
        <c:auto val="1"/>
        <c:lblAlgn val="ctr"/>
        <c:lblOffset val="100"/>
        <c:noMultiLvlLbl val="0"/>
      </c:catAx>
      <c:valAx>
        <c:axId val="27017483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74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75616"/>
        <c:axId val="270168168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5616"/>
        <c:axId val="270168168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76792"/>
        <c:axId val="270176400"/>
      </c:lineChart>
      <c:catAx>
        <c:axId val="27017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8168"/>
        <c:crosses val="autoZero"/>
        <c:auto val="1"/>
        <c:lblAlgn val="ctr"/>
        <c:lblOffset val="100"/>
        <c:noMultiLvlLbl val="0"/>
      </c:catAx>
      <c:valAx>
        <c:axId val="27016816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5616"/>
        <c:crosses val="autoZero"/>
        <c:crossBetween val="between"/>
      </c:valAx>
      <c:valAx>
        <c:axId val="27017640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76792"/>
        <c:crosses val="max"/>
        <c:crossBetween val="between"/>
      </c:valAx>
      <c:catAx>
        <c:axId val="270176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76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69344"/>
        <c:axId val="270169736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0183848"/>
        <c:axId val="270181888"/>
      </c:lineChart>
      <c:catAx>
        <c:axId val="270169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736"/>
        <c:crosses val="autoZero"/>
        <c:auto val="1"/>
        <c:lblAlgn val="ctr"/>
        <c:lblOffset val="100"/>
        <c:noMultiLvlLbl val="0"/>
      </c:catAx>
      <c:valAx>
        <c:axId val="27016973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69344"/>
        <c:crosses val="autoZero"/>
        <c:crossBetween val="between"/>
      </c:valAx>
      <c:valAx>
        <c:axId val="2701818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848"/>
        <c:crosses val="max"/>
        <c:crossBetween val="between"/>
      </c:valAx>
      <c:catAx>
        <c:axId val="270183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0181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th-TH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0181104"/>
        <c:axId val="270182672"/>
      </c:barChart>
      <c:catAx>
        <c:axId val="270181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2672"/>
        <c:crosses val="autoZero"/>
        <c:auto val="1"/>
        <c:lblAlgn val="ctr"/>
        <c:lblOffset val="100"/>
        <c:noMultiLvlLbl val="0"/>
      </c:catAx>
      <c:valAx>
        <c:axId val="27018267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0181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0183456"/>
        <c:axId val="271327792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0183456"/>
        <c:axId val="271327792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8184"/>
        <c:axId val="271324656"/>
      </c:lineChart>
      <c:catAx>
        <c:axId val="27018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7792"/>
        <c:crosses val="autoZero"/>
        <c:auto val="1"/>
        <c:lblAlgn val="ctr"/>
        <c:lblOffset val="100"/>
        <c:noMultiLvlLbl val="0"/>
      </c:catAx>
      <c:valAx>
        <c:axId val="2713277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0183456"/>
        <c:crosses val="autoZero"/>
        <c:crossBetween val="between"/>
      </c:valAx>
      <c:valAx>
        <c:axId val="27132465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184"/>
        <c:crosses val="max"/>
        <c:crossBetween val="between"/>
      </c:valAx>
      <c:catAx>
        <c:axId val="271328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4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8576"/>
        <c:axId val="271325048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8968"/>
        <c:axId val="271319168"/>
      </c:lineChart>
      <c:catAx>
        <c:axId val="27132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048"/>
        <c:crosses val="autoZero"/>
        <c:auto val="1"/>
        <c:lblAlgn val="ctr"/>
        <c:lblOffset val="100"/>
        <c:noMultiLvlLbl val="0"/>
      </c:catAx>
      <c:valAx>
        <c:axId val="271325048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576"/>
        <c:crosses val="autoZero"/>
        <c:crossBetween val="between"/>
      </c:valAx>
      <c:valAx>
        <c:axId val="27131916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8968"/>
        <c:crosses val="max"/>
        <c:crossBetween val="between"/>
      </c:valAx>
      <c:catAx>
        <c:axId val="271328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19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th-TH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71321912"/>
        <c:axId val="271319560"/>
      </c:barChart>
      <c:catAx>
        <c:axId val="2713219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19560"/>
        <c:crosses val="autoZero"/>
        <c:auto val="1"/>
        <c:lblAlgn val="ctr"/>
        <c:lblOffset val="100"/>
        <c:noMultiLvlLbl val="0"/>
      </c:catAx>
      <c:valAx>
        <c:axId val="27131956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  <c:crossAx val="271321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th-TH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1128"/>
        <c:axId val="271325440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21128"/>
        <c:axId val="271325440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330536"/>
        <c:axId val="271320344"/>
      </c:lineChart>
      <c:catAx>
        <c:axId val="271321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440"/>
        <c:crosses val="autoZero"/>
        <c:auto val="1"/>
        <c:lblAlgn val="ctr"/>
        <c:lblOffset val="100"/>
        <c:noMultiLvlLbl val="0"/>
      </c:catAx>
      <c:valAx>
        <c:axId val="2713254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1128"/>
        <c:crosses val="autoZero"/>
        <c:crossBetween val="between"/>
      </c:valAx>
      <c:valAx>
        <c:axId val="2713203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536"/>
        <c:crosses val="max"/>
        <c:crossBetween val="between"/>
      </c:valAx>
      <c:catAx>
        <c:axId val="271330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0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71320736"/>
        <c:axId val="271330144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71325832"/>
        <c:axId val="271327400"/>
      </c:lineChart>
      <c:catAx>
        <c:axId val="27132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30144"/>
        <c:crosses val="autoZero"/>
        <c:auto val="1"/>
        <c:lblAlgn val="ctr"/>
        <c:lblOffset val="100"/>
        <c:noMultiLvlLbl val="0"/>
      </c:catAx>
      <c:valAx>
        <c:axId val="271330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0736"/>
        <c:crosses val="autoZero"/>
        <c:crossBetween val="between"/>
      </c:valAx>
      <c:valAx>
        <c:axId val="27132740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th-TH"/>
          </a:p>
        </c:txPr>
        <c:crossAx val="271325832"/>
        <c:crosses val="max"/>
        <c:crossBetween val="between"/>
      </c:valAx>
      <c:catAx>
        <c:axId val="271325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1327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th-TH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th-TH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5" Type="http://schemas.openxmlformats.org/officeDocument/2006/relationships/chart" Target="../charts/chart40.xml"/><Relationship Id="rId4" Type="http://schemas.openxmlformats.org/officeDocument/2006/relationships/chart" Target="../charts/chart3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5" Type="http://schemas.openxmlformats.org/officeDocument/2006/relationships/chart" Target="../charts/chart51.xml"/><Relationship Id="rId4" Type="http://schemas.openxmlformats.org/officeDocument/2006/relationships/chart" Target="../charts/chart50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chart" Target="../charts/chart58.xml"/><Relationship Id="rId1" Type="http://schemas.openxmlformats.org/officeDocument/2006/relationships/chart" Target="../charts/chart57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Relationship Id="rId5" Type="http://schemas.openxmlformats.org/officeDocument/2006/relationships/chart" Target="../charts/chart66.xml"/><Relationship Id="rId4" Type="http://schemas.openxmlformats.org/officeDocument/2006/relationships/chart" Target="../charts/chart65.xml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9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5" Type="http://schemas.openxmlformats.org/officeDocument/2006/relationships/chart" Target="../charts/chart71.xml"/><Relationship Id="rId4" Type="http://schemas.openxmlformats.org/officeDocument/2006/relationships/chart" Target="../charts/chart70.xml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chart" Target="../charts/chart72.xml"/><Relationship Id="rId5" Type="http://schemas.openxmlformats.org/officeDocument/2006/relationships/chart" Target="../charts/chart76.xml"/><Relationship Id="rId4" Type="http://schemas.openxmlformats.org/officeDocument/2006/relationships/chart" Target="../charts/chart75.xml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5" Type="http://schemas.openxmlformats.org/officeDocument/2006/relationships/chart" Target="../charts/chart81.xml"/><Relationship Id="rId4" Type="http://schemas.openxmlformats.org/officeDocument/2006/relationships/chart" Target="../charts/chart80.xml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5" Type="http://schemas.openxmlformats.org/officeDocument/2006/relationships/chart" Target="../charts/chart86.xml"/><Relationship Id="rId4" Type="http://schemas.openxmlformats.org/officeDocument/2006/relationships/chart" Target="../charts/chart85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9.xml"/><Relationship Id="rId2" Type="http://schemas.openxmlformats.org/officeDocument/2006/relationships/chart" Target="../charts/chart88.xml"/><Relationship Id="rId1" Type="http://schemas.openxmlformats.org/officeDocument/2006/relationships/chart" Target="../charts/chart87.xml"/><Relationship Id="rId5" Type="http://schemas.openxmlformats.org/officeDocument/2006/relationships/chart" Target="../charts/chart91.xml"/><Relationship Id="rId4" Type="http://schemas.openxmlformats.org/officeDocument/2006/relationships/chart" Target="../charts/chart90.xml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4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Relationship Id="rId5" Type="http://schemas.openxmlformats.org/officeDocument/2006/relationships/chart" Target="../charts/chart96.xml"/><Relationship Id="rId4" Type="http://schemas.openxmlformats.org/officeDocument/2006/relationships/chart" Target="../charts/chart95.xml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9.xml"/><Relationship Id="rId2" Type="http://schemas.openxmlformats.org/officeDocument/2006/relationships/chart" Target="../charts/chart98.xml"/><Relationship Id="rId1" Type="http://schemas.openxmlformats.org/officeDocument/2006/relationships/chart" Target="../charts/chart97.xml"/><Relationship Id="rId5" Type="http://schemas.openxmlformats.org/officeDocument/2006/relationships/chart" Target="../charts/chart101.xml"/><Relationship Id="rId4" Type="http://schemas.openxmlformats.org/officeDocument/2006/relationships/chart" Target="../charts/chart10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B955A97F-25F0-451B-9472-75FEAB8372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5AE94A6D-BC9B-49ED-957D-9796D031EF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0AD3170-04F5-49E2-B57F-AB786EE87223}"/>
            </a:ext>
          </a:extLst>
        </xdr:cNvPr>
        <xdr:cNvSpPr txBox="1"/>
      </xdr:nvSpPr>
      <xdr:spPr>
        <a:xfrm>
          <a:off x="9315450" y="11429439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(16.67%)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5123480F-9969-4795-A460-D5D3891A85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7B4DC6D2-8C4A-42CA-A174-20EA5143C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18090D9E-A438-4D08-9F4A-C9FB8B9DE5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(83.33%)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47CB823D-CE28-4C88-BFD5-51C33B997C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96D80894-C049-4F9B-856C-F68ECF21AC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335056A-58FF-4138-8561-3596A9ADD45D}"/>
            </a:ext>
          </a:extLst>
        </xdr:cNvPr>
        <xdr:cNvSpPr txBox="1"/>
      </xdr:nvSpPr>
      <xdr:spPr>
        <a:xfrm>
          <a:off x="9315450" y="11429439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(16.57%)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162416B0-97B1-4C90-9F80-013B501922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3DDC2B8-3C32-46D9-9C18-1DAFE5BF43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E0B5A200-17EF-47FB-B218-936314CDBF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(83.43%)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02E3F51-8A79-4443-A598-D5E0767749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520B1389-60EF-436A-9AFF-2FC8A98DB1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27B0E840-3725-4EE6-97F7-1AE4BF090D55}"/>
            </a:ext>
          </a:extLst>
        </xdr:cNvPr>
        <xdr:cNvSpPr txBox="1"/>
      </xdr:nvSpPr>
      <xdr:spPr>
        <a:xfrm>
          <a:off x="9315450" y="11419914"/>
          <a:ext cx="1317249" cy="5098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(16.67%)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1926B53E-4A9F-4B9F-BE07-E58A4CC2AC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DCD6CBEE-FCFC-4926-B1C2-0C636CE6F1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151056E-DDB0-47DE-B8C5-30AE4AD986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(83.33%)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89CA4FF6-97D9-4882-A841-4597A4EC8A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B213AFBD-14FE-47A6-9FC5-7ED066A9EA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F615876E-94F9-4B35-A5FA-FB450E8EA5FE}"/>
            </a:ext>
          </a:extLst>
        </xdr:cNvPr>
        <xdr:cNvSpPr txBox="1"/>
      </xdr:nvSpPr>
      <xdr:spPr>
        <a:xfrm>
          <a:off x="8412480" y="11515164"/>
          <a:ext cx="1220094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(19.45%)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93FFEAF5-5DF9-4403-BAB1-D1034917A9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12805F08-DBB8-4E87-ACB1-67B1CBC7C5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3E3A544-3E7C-4C78-9D50-632849303A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(80.55%)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E37871E-AF62-4EAB-B432-03DB7D32B8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4A7B4443-F29A-481C-8D60-72A2CF2B28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6EB63E6D-3F4D-4016-B3E3-8DE799727394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20.29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7894F37B-16B5-4C60-9DBF-E0BBA6055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E4E95B07-BF46-40A8-9E1D-4A2CF75B3C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E64C528-96F6-4043-98F8-3F84467340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79.71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9464DB2-05B8-4CB4-A13E-8436999E74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E5B59EAE-CF78-4221-962F-692B4B822D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792D3BBB-E11C-468F-B855-4C4C75B62DCC}"/>
            </a:ext>
          </a:extLst>
        </xdr:cNvPr>
        <xdr:cNvSpPr txBox="1"/>
      </xdr:nvSpPr>
      <xdr:spPr>
        <a:xfrm>
          <a:off x="9315450" y="11353239"/>
          <a:ext cx="1317249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3A286EAC-5B92-45A2-99A4-217FCD8A67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6B86254C-1B95-4798-9D04-E8F4F05314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D46D5CDB-B3C0-4B62-8960-F92DD1B6C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C171148C-968C-4051-B232-491374FCF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805CD1DD-6A0A-470B-8CF2-D64F2BE90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54</xdr:row>
      <xdr:rowOff>161364</xdr:rowOff>
    </xdr:from>
    <xdr:to>
      <xdr:col>7</xdr:col>
      <xdr:colOff>679074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57D25DD-C36C-47C4-B9DD-AA3713476947}"/>
            </a:ext>
          </a:extLst>
        </xdr:cNvPr>
        <xdr:cNvSpPr txBox="1"/>
      </xdr:nvSpPr>
      <xdr:spPr>
        <a:xfrm>
          <a:off x="8417859" y="10829364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25.48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34FDC398-34A3-4492-8EBC-833270DEBD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4E373F6A-ABA9-439A-B717-147943E3A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44824</xdr:colOff>
      <xdr:row>1</xdr:row>
      <xdr:rowOff>98613</xdr:rowOff>
    </xdr:from>
    <xdr:to>
      <xdr:col>17</xdr:col>
      <xdr:colOff>251011</xdr:colOff>
      <xdr:row>26</xdr:row>
      <xdr:rowOff>125505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7B698E2A-07B6-4261-A5DB-DA083C5E6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0.70076</cdr:x>
      <cdr:y>0.21191</cdr:y>
    </cdr:from>
    <cdr:to>
      <cdr:x>0.87176</cdr:x>
      <cdr:y>0.34343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31254" y="792169"/>
          <a:ext cx="1422956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74.52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192848</xdr:colOff>
      <xdr:row>51</xdr:row>
      <xdr:rowOff>181535</xdr:rowOff>
    </xdr:from>
    <xdr:to>
      <xdr:col>16</xdr:col>
      <xdr:colOff>311524</xdr:colOff>
      <xdr:row>68</xdr:row>
      <xdr:rowOff>163605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34E2032-471A-4F8A-984F-AC2CC63A0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7E282F4D-CC7F-4691-92A0-DCD406AC6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344B4365-D752-4FFA-92BB-B7B880F0821E}"/>
            </a:ext>
          </a:extLst>
        </xdr:cNvPr>
        <xdr:cNvSpPr txBox="1"/>
      </xdr:nvSpPr>
      <xdr:spPr>
        <a:xfrm>
          <a:off x="9638180" y="11407028"/>
          <a:ext cx="1417541" cy="5003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25.97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4265119-362F-41AD-B938-E2A9871CA0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96950FF-0086-4B82-A596-43BEE33480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831D180D-3D1C-4441-87AD-2377547168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526676</xdr:colOff>
      <xdr:row>5</xdr:row>
      <xdr:rowOff>169209</xdr:rowOff>
    </xdr:from>
    <xdr:to>
      <xdr:col>14</xdr:col>
      <xdr:colOff>56029</xdr:colOff>
      <xdr:row>20</xdr:row>
      <xdr:rowOff>21291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AECA504E-1A27-2DBC-DAF7-C35E117C56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74.03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F776608-D220-4864-ACD3-85E182A4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6C46778D-75D9-4146-82D8-ADBB1006D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B0F8952-395C-4BAF-86B2-FFA1EF028ABF}"/>
            </a:ext>
          </a:extLst>
        </xdr:cNvPr>
        <xdr:cNvSpPr txBox="1"/>
      </xdr:nvSpPr>
      <xdr:spPr>
        <a:xfrm>
          <a:off x="8735210" y="11568953"/>
          <a:ext cx="1223231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(30.44%)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EC2C7B4-86CC-4D4E-AF11-F459B3918A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CB5363B9-42F4-4E9B-B6AE-96A010A61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B372B3AC-400F-4856-880E-406424B4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(69.56%)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5E311AB-F7E8-4F7C-AE40-B360CBD0B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976CB2D-57A2-49C0-8705-916696A6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444B9F7-8D19-4887-9DCA-534DA8E149BB}"/>
            </a:ext>
          </a:extLst>
        </xdr:cNvPr>
        <xdr:cNvSpPr txBox="1"/>
      </xdr:nvSpPr>
      <xdr:spPr>
        <a:xfrm>
          <a:off x="8740589" y="11421035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(31.09%)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8EE71B65-C298-42C2-979D-64D6C6B82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043DF13-4EED-4D56-9DD3-217FD76CD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E6229C1-A4FF-40F7-95BD-EAB1A5BD68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0.66294</cdr:x>
      <cdr:y>0.62678</cdr:y>
    </cdr:from>
    <cdr:to>
      <cdr:x>0.83394</cdr:x>
      <cdr:y>0.7583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467534" y="2343095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(68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7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A6DA-5F32-45F0-9805-75BC8EBABD6B}">
  <sheetPr>
    <tabColor rgb="FFFF3300"/>
  </sheetPr>
  <dimension ref="A2:N115"/>
  <sheetViews>
    <sheetView topLeftCell="A37" zoomScale="85" zoomScaleNormal="85" workbookViewId="0">
      <selection activeCell="M50" sqref="M5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18" x14ac:dyDescent="0.25">
      <c r="A5" s="400" t="s">
        <v>14</v>
      </c>
      <c r="B5" s="401">
        <f>+C5+D5</f>
        <v>617383.76151067996</v>
      </c>
      <c r="C5" s="1170">
        <v>319399.70417144999</v>
      </c>
      <c r="D5" s="1170">
        <v>297984.05733923003</v>
      </c>
    </row>
    <row r="6" spans="1:5" ht="18" x14ac:dyDescent="0.25">
      <c r="A6" s="400" t="s">
        <v>7</v>
      </c>
      <c r="B6" s="401">
        <f>+C6+D6</f>
        <v>368291.16137429001</v>
      </c>
      <c r="C6" s="1170">
        <v>275078.92485756002</v>
      </c>
      <c r="D6" s="1170">
        <v>93212.236516730001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0.59653522546999971</v>
      </c>
      <c r="C8" s="628">
        <f>+C6/C5</f>
        <v>0.8612372562183116</v>
      </c>
      <c r="D8" s="628">
        <f>+D6/D5</f>
        <v>0.31280947493984768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-0.33346477453000034</v>
      </c>
      <c r="C10" s="407">
        <f>+C8-C7</f>
        <v>-0.11876274378168838</v>
      </c>
      <c r="D10" s="407">
        <f>+D8-D7</f>
        <v>-0.43719052506015232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617383.76151067996</v>
      </c>
      <c r="C13" s="620">
        <f>+'กราฟ 25 7 67 (2)'!C5</f>
        <v>319399.70417144999</v>
      </c>
      <c r="D13" s="620">
        <f>+D5</f>
        <v>297984.05733923003</v>
      </c>
    </row>
    <row r="14" spans="1:5" ht="18" x14ac:dyDescent="0.25">
      <c r="A14" s="400" t="s">
        <v>8</v>
      </c>
      <c r="B14" s="483">
        <f>+C14+D14</f>
        <v>483582.85590514995</v>
      </c>
      <c r="C14" s="1170">
        <v>277441.89256473997</v>
      </c>
      <c r="D14" s="1170">
        <v>206140.96334041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0.78327757555830135</v>
      </c>
      <c r="C16" s="497">
        <f>+C14/C13</f>
        <v>0.86863540867843902</v>
      </c>
      <c r="D16" s="497">
        <f>+D14/D13</f>
        <v>0.69178520885006844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-0.21672242444169865</v>
      </c>
      <c r="C18" s="409">
        <f>+C16-C15</f>
        <v>-0.13136459132156098</v>
      </c>
      <c r="D18" s="409">
        <f>+D16-D15</f>
        <v>-0.30821479114993156</v>
      </c>
    </row>
    <row r="19" spans="1:14" x14ac:dyDescent="0.2">
      <c r="B19" s="409"/>
      <c r="C19" s="409"/>
      <c r="D19" s="409"/>
    </row>
    <row r="20" spans="1:14" ht="30.75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29302738549.169998</v>
      </c>
      <c r="C22" s="945">
        <v>18518186243.259998</v>
      </c>
      <c r="D22" s="955">
        <v>10784552305.91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22144497038.260002</v>
      </c>
      <c r="C23" s="947">
        <v>16763187461.110001</v>
      </c>
      <c r="D23" s="947">
        <v>5381309577.1499996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235</v>
      </c>
      <c r="B24" s="485">
        <v>0.51</v>
      </c>
      <c r="C24" s="485">
        <v>0.57999999999999996</v>
      </c>
      <c r="D24" s="485">
        <v>0.21</v>
      </c>
    </row>
    <row r="25" spans="1:14" ht="18" x14ac:dyDescent="0.2">
      <c r="A25" s="411" t="s">
        <v>98</v>
      </c>
      <c r="B25" s="1171">
        <v>0.93</v>
      </c>
      <c r="C25" s="1172">
        <v>0.98</v>
      </c>
      <c r="D25" s="1173">
        <v>0.75</v>
      </c>
    </row>
    <row r="26" spans="1:14" x14ac:dyDescent="0.2">
      <c r="B26" s="409">
        <f>+B25-B24</f>
        <v>0.42000000000000004</v>
      </c>
      <c r="C26" s="409">
        <f t="shared" ref="C26:D26" si="0">+C25-C24</f>
        <v>0.4</v>
      </c>
      <c r="D26" s="409">
        <f t="shared" si="0"/>
        <v>0.54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29302738549.169998</v>
      </c>
      <c r="C34" s="687">
        <f>+C22</f>
        <v>18518186243.259998</v>
      </c>
      <c r="D34" s="687">
        <f>+D22</f>
        <v>10784552305.91</v>
      </c>
    </row>
    <row r="35" spans="1:4" ht="18" x14ac:dyDescent="0.2">
      <c r="A35" s="413" t="s">
        <v>50</v>
      </c>
      <c r="B35" s="82">
        <f>+C35+D35</f>
        <v>25117497601.559998</v>
      </c>
      <c r="C35" s="949">
        <v>16879114480.99</v>
      </c>
      <c r="D35" s="949">
        <v>8238383120.5699997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0.85717236153244969</v>
      </c>
      <c r="C37" s="484">
        <f>+C35/C34</f>
        <v>0.91148853668827501</v>
      </c>
      <c r="D37" s="484">
        <f>+D35/D34</f>
        <v>0.7639058986301468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-0.14282763846755031</v>
      </c>
      <c r="C39" s="416">
        <f t="shared" ref="C39:D39" si="1">+C37-C36</f>
        <v>-8.8511463311724992E-2</v>
      </c>
      <c r="D39" s="416">
        <f t="shared" si="1"/>
        <v>-0.2360941013698532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238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1494.78</v>
      </c>
      <c r="C55" s="539">
        <f>+A55-B55</f>
        <v>298.97000000000003</v>
      </c>
    </row>
    <row r="56" spans="1:4" x14ac:dyDescent="0.2">
      <c r="A56" s="421"/>
      <c r="B56" s="422">
        <f>+B55/A55</f>
        <v>0.83332682926829271</v>
      </c>
      <c r="C56" s="422">
        <f>+C55/A55</f>
        <v>0.16667317073170734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4" x14ac:dyDescent="0.2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4" x14ac:dyDescent="0.2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 x14ac:dyDescent="0.2">
      <c r="B19" s="409"/>
      <c r="C19" s="409"/>
      <c r="D19" s="409"/>
    </row>
    <row r="20" spans="1:8" ht="30.75" x14ac:dyDescent="0.2">
      <c r="A20" s="410" t="s">
        <v>115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 x14ac:dyDescent="0.2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 x14ac:dyDescent="0.2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116</v>
      </c>
    </row>
    <row r="54" spans="1:4" ht="28.5" x14ac:dyDescent="0.2">
      <c r="A54" s="418" t="s">
        <v>100</v>
      </c>
      <c r="B54" s="419" t="s">
        <v>7</v>
      </c>
      <c r="C54" s="419" t="s">
        <v>101</v>
      </c>
    </row>
    <row r="55" spans="1:4" ht="24" x14ac:dyDescent="0.2">
      <c r="A55" s="208">
        <v>1811397856.0600002</v>
      </c>
      <c r="B55" s="208">
        <v>112499003.67999999</v>
      </c>
      <c r="C55" s="420">
        <v>1698898852.3800001</v>
      </c>
    </row>
    <row r="56" spans="1:4" x14ac:dyDescent="0.2">
      <c r="A56" s="421"/>
      <c r="B56" s="422">
        <f>+B55/A55</f>
        <v>6.2106181313860191E-2</v>
      </c>
      <c r="C56" s="422">
        <f>+C55/A55</f>
        <v>0.93789381868613975</v>
      </c>
    </row>
    <row r="58" spans="1:4" x14ac:dyDescent="0.2">
      <c r="D58" s="423"/>
    </row>
    <row r="70" spans="1:4" ht="30.75" x14ac:dyDescent="0.2">
      <c r="A70" s="410" t="s">
        <v>116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116</v>
      </c>
    </row>
    <row r="90" spans="1:4" ht="28.5" x14ac:dyDescent="0.2">
      <c r="A90" s="418" t="s">
        <v>100</v>
      </c>
      <c r="B90" s="419" t="s">
        <v>8</v>
      </c>
      <c r="C90" s="419" t="s">
        <v>101</v>
      </c>
    </row>
    <row r="91" spans="1:4" ht="24" x14ac:dyDescent="0.2">
      <c r="A91" s="208">
        <v>1811397856.0600002</v>
      </c>
      <c r="B91" s="430">
        <v>1484414420.3799999</v>
      </c>
      <c r="C91" s="420">
        <v>1698898852.3800001</v>
      </c>
    </row>
    <row r="92" spans="1:4" x14ac:dyDescent="0.2">
      <c r="A92" s="421"/>
      <c r="B92" s="422">
        <f>+B91/A91</f>
        <v>0.81948557872800676</v>
      </c>
      <c r="C92" s="422">
        <f>+C91/A91</f>
        <v>0.93789381868613975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180" t="s">
        <v>0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customHeight="1" x14ac:dyDescent="0.2">
      <c r="A2" s="1181" t="s">
        <v>2</v>
      </c>
      <c r="B2" s="1183" t="s">
        <v>3</v>
      </c>
      <c r="C2" s="1184"/>
      <c r="D2" s="1183" t="s">
        <v>4</v>
      </c>
      <c r="E2" s="1184"/>
      <c r="F2" s="1183" t="s">
        <v>5</v>
      </c>
      <c r="G2" s="1184"/>
      <c r="H2" s="1185" t="s">
        <v>6</v>
      </c>
      <c r="I2" s="1186"/>
      <c r="J2" s="1"/>
    </row>
    <row r="3" spans="1:20" s="1" customFormat="1" ht="18" customHeight="1" x14ac:dyDescent="0.2">
      <c r="A3" s="1182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 x14ac:dyDescent="0.2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 x14ac:dyDescent="0.2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 x14ac:dyDescent="0.2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 x14ac:dyDescent="0.2">
      <c r="A7" s="1180" t="s">
        <v>12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13</v>
      </c>
      <c r="N7" s="1187"/>
      <c r="O7" s="1187"/>
    </row>
    <row r="8" spans="1:20" s="34" customFormat="1" ht="39.75" customHeight="1" x14ac:dyDescent="0.2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 x14ac:dyDescent="0.2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 x14ac:dyDescent="0.2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 x14ac:dyDescent="0.55000000000000004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 x14ac:dyDescent="0.55000000000000004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 x14ac:dyDescent="0.2">
      <c r="A13" s="1180" t="s">
        <v>27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13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5.5" x14ac:dyDescent="0.2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 x14ac:dyDescent="0.2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 x14ac:dyDescent="0.2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7.2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78"/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 t="s">
        <v>76</v>
      </c>
      <c r="H104" s="1178" t="s">
        <v>60</v>
      </c>
      <c r="I104" s="308" t="s">
        <v>77</v>
      </c>
      <c r="J104" s="1176"/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8" hidden="1" thickBot="1" x14ac:dyDescent="0.25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8" hidden="1" thickBot="1" x14ac:dyDescent="0.25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/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/>
      <c r="L113" s="1198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 t="s">
        <v>78</v>
      </c>
      <c r="H126" s="1206" t="s">
        <v>76</v>
      </c>
      <c r="I126" s="1178" t="s">
        <v>60</v>
      </c>
      <c r="J126" s="308"/>
      <c r="K126" s="1191"/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/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/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Z155"/>
  <sheetViews>
    <sheetView topLeftCell="A7" zoomScale="85" zoomScaleNormal="85" workbookViewId="0">
      <selection activeCell="Q10" sqref="Q10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105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109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2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 x14ac:dyDescent="0.2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 x14ac:dyDescent="0.2">
      <c r="A13" s="1180" t="s">
        <v>107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108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5.5" x14ac:dyDescent="0.2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 x14ac:dyDescent="0.2">
      <c r="E44" s="222"/>
      <c r="F44" s="223"/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 t="s">
        <v>76</v>
      </c>
      <c r="H104" s="1178" t="s">
        <v>60</v>
      </c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8" hidden="1" thickBot="1" x14ac:dyDescent="0.25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8" hidden="1" thickBot="1" x14ac:dyDescent="0.25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7.25" hidden="1" x14ac:dyDescent="0.2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7.25" hidden="1" x14ac:dyDescent="0.2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7.25" hidden="1" x14ac:dyDescent="0.2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7.25" hidden="1" x14ac:dyDescent="0.2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7.25" hidden="1" x14ac:dyDescent="0.2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7.25" hidden="1" x14ac:dyDescent="0.2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 x14ac:dyDescent="0.2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7.25" hidden="1" x14ac:dyDescent="0.2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 t="s">
        <v>78</v>
      </c>
      <c r="H126" s="1206" t="s">
        <v>76</v>
      </c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117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117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5.5" x14ac:dyDescent="0.2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 t="s">
        <v>76</v>
      </c>
      <c r="H104" s="1178" t="s">
        <v>60</v>
      </c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8" hidden="1" thickBot="1" x14ac:dyDescent="0.25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8" hidden="1" thickBot="1" x14ac:dyDescent="0.25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7.25" hidden="1" x14ac:dyDescent="0.2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7.25" hidden="1" x14ac:dyDescent="0.2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7.25" hidden="1" x14ac:dyDescent="0.2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7.25" hidden="1" x14ac:dyDescent="0.2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7.25" hidden="1" x14ac:dyDescent="0.2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7.25" hidden="1" x14ac:dyDescent="0.2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 x14ac:dyDescent="0.2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7.25" hidden="1" x14ac:dyDescent="0.2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 t="s">
        <v>78</v>
      </c>
      <c r="H126" s="1206" t="s">
        <v>76</v>
      </c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 t="s">
        <v>84</v>
      </c>
      <c r="H134" s="357" t="s">
        <v>60</v>
      </c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 t="s">
        <v>8</v>
      </c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  <row r="154" spans="1:13" x14ac:dyDescent="0.2">
      <c r="F154" s="222">
        <f>377.66+348.69</f>
        <v>726.35</v>
      </c>
    </row>
    <row r="155" spans="1:13" x14ac:dyDescent="0.2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128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127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5.5" x14ac:dyDescent="0.2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8" hidden="1" thickBot="1" x14ac:dyDescent="0.25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8" hidden="1" thickBot="1" x14ac:dyDescent="0.25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130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130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5.5" x14ac:dyDescent="0.2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 x14ac:dyDescent="0.2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8" hidden="1" thickBot="1" x14ac:dyDescent="0.25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8" hidden="1" thickBot="1" x14ac:dyDescent="0.25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/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138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5.5" x14ac:dyDescent="0.2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5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8" hidden="1" thickBot="1" x14ac:dyDescent="0.25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8" hidden="1" thickBot="1" x14ac:dyDescent="0.25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Z150"/>
  <sheetViews>
    <sheetView topLeftCell="A7" zoomScale="85" zoomScaleNormal="85" workbookViewId="0">
      <selection activeCell="F34" sqref="F34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21.75" style="2" bestFit="1" customWidth="1"/>
    <col min="19" max="19" width="19.37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142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 x14ac:dyDescent="0.55000000000000004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 x14ac:dyDescent="0.55000000000000004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139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5.5" x14ac:dyDescent="0.2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 x14ac:dyDescent="0.2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8" hidden="1" thickBot="1" x14ac:dyDescent="0.25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8" hidden="1" thickBot="1" x14ac:dyDescent="0.25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142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143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8" hidden="1" thickBot="1" x14ac:dyDescent="0.25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8" hidden="1" thickBot="1" x14ac:dyDescent="0.25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Z150"/>
  <sheetViews>
    <sheetView topLeftCell="A28" zoomScale="85" zoomScaleNormal="85" workbookViewId="0">
      <selection activeCell="M41" sqref="M4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151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 x14ac:dyDescent="0.55000000000000004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151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 x14ac:dyDescent="0.2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hidden="1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hidden="1" thickBot="1" x14ac:dyDescent="0.25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hidden="1" thickBot="1" x14ac:dyDescent="0.25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hidden="1" thickBot="1" x14ac:dyDescent="0.25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hidden="1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25" hidden="1" x14ac:dyDescent="0.2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hidden="1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hidden="1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hidden="1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hidden="1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hidden="1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hidden="1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hidden="1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hidden="1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25" hidden="1" x14ac:dyDescent="0.2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hidden="1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hidden="1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hidden="1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hidden="1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hidden="1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hidden="1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hidden="1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hidden="1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hidden="1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7.25" hidden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hidden="1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hidden="1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hidden="1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hidden="1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hidden="1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hidden="1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hidden="1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hidden="1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hidden="1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25" hidden="1" x14ac:dyDescent="0.2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hidden="1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hidden="1" thickBot="1" x14ac:dyDescent="0.25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hidden="1" thickBot="1" x14ac:dyDescent="0.25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hidden="1" thickBot="1" x14ac:dyDescent="0.25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hidden="1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hidden="1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hidden="1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hidden="1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hidden="1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hidden="1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hidden="1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hidden="1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hidden="1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hidden="1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hidden="1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hidden="1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hidden="1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hidden="1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hidden="1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hidden="1" x14ac:dyDescent="0.2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hidden="1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hidden="1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hidden="1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hidden="1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hidden="1" thickBot="1" x14ac:dyDescent="0.25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8" hidden="1" thickBot="1" x14ac:dyDescent="0.25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8" hidden="1" thickBot="1" x14ac:dyDescent="0.25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7.25" hidden="1" x14ac:dyDescent="0.2">
      <c r="B110" s="258"/>
      <c r="C110" s="258"/>
      <c r="D110" s="270"/>
      <c r="G110" s="237"/>
      <c r="K110" s="243"/>
      <c r="L110" s="258"/>
    </row>
    <row r="111" spans="1:13" s="236" customFormat="1" ht="17.25" hidden="1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hidden="1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hidden="1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hidden="1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hidden="1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hidden="1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hidden="1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hidden="1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hidden="1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hidden="1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hidden="1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hidden="1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25" hidden="1" x14ac:dyDescent="0.2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hidden="1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hidden="1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hidden="1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hidden="1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hidden="1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hidden="1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hidden="1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7.25" hidden="1" x14ac:dyDescent="0.2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hidden="1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hidden="1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hidden="1" thickBot="1" x14ac:dyDescent="0.25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hidden="1" thickBot="1" x14ac:dyDescent="0.25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 x14ac:dyDescent="0.25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hidden="1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hidden="1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hidden="1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hidden="1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hidden="1" x14ac:dyDescent="0.2">
      <c r="B146" s="258"/>
      <c r="C146" s="243"/>
      <c r="D146" s="258"/>
      <c r="E146" s="258"/>
      <c r="F146" s="270"/>
      <c r="I146" s="237"/>
      <c r="M146" s="258"/>
    </row>
    <row r="147" spans="1:13" hidden="1" x14ac:dyDescent="0.2"/>
    <row r="148" spans="1:13" hidden="1" x14ac:dyDescent="0.2"/>
    <row r="149" spans="1:13" hidden="1" x14ac:dyDescent="0.2"/>
    <row r="150" spans="1:13" x14ac:dyDescent="0.2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8.5" style="2" customWidth="1"/>
    <col min="12" max="12" width="9.5" style="2" customWidth="1"/>
    <col min="13" max="13" width="12.875" style="3" customWidth="1"/>
    <col min="14" max="14" width="8.375" style="2" customWidth="1"/>
    <col min="15" max="15" width="6.625" style="2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155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 x14ac:dyDescent="0.55000000000000004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156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 x14ac:dyDescent="0.2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00000000000006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 x14ac:dyDescent="0.2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 x14ac:dyDescent="0.2">
      <c r="A42" s="1188" t="s">
        <v>56</v>
      </c>
      <c r="B42" s="1188"/>
      <c r="C42" s="1188"/>
      <c r="D42" s="1188"/>
      <c r="E42" s="1188"/>
      <c r="F42" s="1188"/>
      <c r="G42" s="1188"/>
      <c r="H42" s="1188"/>
      <c r="I42" s="1188"/>
      <c r="J42" s="1188"/>
      <c r="K42" s="1188"/>
      <c r="L42" s="1188"/>
      <c r="M42" s="1188"/>
      <c r="N42" s="1188"/>
      <c r="O42" s="1188"/>
    </row>
    <row r="43" spans="1:18" x14ac:dyDescent="0.2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 x14ac:dyDescent="0.2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 x14ac:dyDescent="0.25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4.5" x14ac:dyDescent="0.2">
      <c r="A46" s="1176" t="s">
        <v>2</v>
      </c>
      <c r="B46" s="1178" t="s">
        <v>14</v>
      </c>
      <c r="C46" s="232" t="s">
        <v>16</v>
      </c>
      <c r="D46" s="232"/>
      <c r="E46" s="117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 x14ac:dyDescent="0.25">
      <c r="A47" s="1177"/>
      <c r="B47" s="1179"/>
      <c r="C47" s="239"/>
      <c r="D47" s="239"/>
      <c r="E47" s="117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8" thickBot="1" x14ac:dyDescent="0.25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8" thickBot="1" x14ac:dyDescent="0.25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8" thickBot="1" x14ac:dyDescent="0.25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7.25" x14ac:dyDescent="0.2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8" thickBot="1" x14ac:dyDescent="0.25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7.25" x14ac:dyDescent="0.2">
      <c r="A53" s="1176" t="s">
        <v>2</v>
      </c>
      <c r="B53" s="1178" t="s">
        <v>14</v>
      </c>
      <c r="C53" s="119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8" thickBot="1" x14ac:dyDescent="0.25">
      <c r="A54" s="1177"/>
      <c r="B54" s="1179"/>
      <c r="C54" s="119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8" thickBot="1" x14ac:dyDescent="0.25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25" x14ac:dyDescent="0.2">
      <c r="A62" s="1176" t="s">
        <v>14</v>
      </c>
      <c r="B62" s="1178" t="s">
        <v>64</v>
      </c>
      <c r="C62" s="119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1177"/>
      <c r="B63" s="1179"/>
      <c r="C63" s="119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8" thickBot="1" x14ac:dyDescent="0.25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7.25" x14ac:dyDescent="0.2">
      <c r="B65" s="258"/>
      <c r="C65" s="243"/>
      <c r="D65" s="258"/>
      <c r="E65" s="258"/>
      <c r="F65" s="270"/>
      <c r="I65" s="237"/>
      <c r="M65" s="258"/>
    </row>
    <row r="66" spans="1:14" s="236" customFormat="1" ht="17.25" x14ac:dyDescent="0.2">
      <c r="B66" s="258"/>
      <c r="C66" s="243"/>
      <c r="D66" s="258"/>
      <c r="E66" s="258"/>
      <c r="F66" s="270"/>
      <c r="I66" s="237"/>
      <c r="M66" s="258"/>
    </row>
    <row r="67" spans="1:14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4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4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4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 x14ac:dyDescent="0.25">
      <c r="A71" s="250" t="s">
        <v>14</v>
      </c>
      <c r="B71" s="273" t="s">
        <v>70</v>
      </c>
      <c r="C71" s="274" t="s">
        <v>71</v>
      </c>
      <c r="D71" s="1193"/>
      <c r="E71" s="1194"/>
      <c r="F71" s="275"/>
      <c r="G71" s="276"/>
      <c r="H71" s="277"/>
      <c r="I71" s="278" t="s">
        <v>72</v>
      </c>
      <c r="M71" s="237"/>
      <c r="N71" s="238"/>
    </row>
    <row r="72" spans="1:14" s="236" customFormat="1" ht="18" thickTop="1" x14ac:dyDescent="0.2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7.25" x14ac:dyDescent="0.2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7.25" x14ac:dyDescent="0.2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7.25" x14ac:dyDescent="0.2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7.25" x14ac:dyDescent="0.2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7.25" x14ac:dyDescent="0.2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7.25" x14ac:dyDescent="0.2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7.25" x14ac:dyDescent="0.2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7.25" x14ac:dyDescent="0.2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7.25" x14ac:dyDescent="0.2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8" thickBot="1" x14ac:dyDescent="0.25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7.25" x14ac:dyDescent="0.2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8" thickBot="1" x14ac:dyDescent="0.25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8" thickBot="1" x14ac:dyDescent="0.25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8" thickBot="1" x14ac:dyDescent="0.25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7.25" x14ac:dyDescent="0.2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7.25" x14ac:dyDescent="0.2">
      <c r="A88" s="1195" t="s">
        <v>2</v>
      </c>
      <c r="B88" s="1197" t="s">
        <v>14</v>
      </c>
      <c r="C88" s="1199" t="s">
        <v>64</v>
      </c>
      <c r="D88" s="1197"/>
      <c r="E88" s="281"/>
      <c r="F88" s="318"/>
      <c r="G88" s="236"/>
      <c r="I88" s="237"/>
      <c r="J88" s="236"/>
      <c r="K88" s="236"/>
      <c r="M88" s="258"/>
    </row>
    <row r="89" spans="1:13" s="310" customFormat="1" ht="17.25" x14ac:dyDescent="0.2">
      <c r="A89" s="1196"/>
      <c r="B89" s="1198"/>
      <c r="C89" s="1200"/>
      <c r="D89" s="1198"/>
      <c r="E89" s="281"/>
      <c r="F89" s="318"/>
      <c r="G89" s="236"/>
      <c r="I89" s="237"/>
      <c r="J89" s="236"/>
      <c r="K89" s="236"/>
      <c r="M89" s="258"/>
    </row>
    <row r="90" spans="1:13" s="324" customFormat="1" ht="17.25" x14ac:dyDescent="0.2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7.25" x14ac:dyDescent="0.2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7.25" x14ac:dyDescent="0.2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7.25" x14ac:dyDescent="0.2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7.25" x14ac:dyDescent="0.2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7.25" x14ac:dyDescent="0.2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7.25" x14ac:dyDescent="0.2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7.25" x14ac:dyDescent="0.2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7.25" x14ac:dyDescent="0.2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7.25" x14ac:dyDescent="0.2">
      <c r="B99" s="258"/>
      <c r="C99" s="243"/>
      <c r="D99" s="258"/>
      <c r="E99" s="258"/>
      <c r="F99" s="270"/>
      <c r="I99" s="237"/>
      <c r="M99" s="258"/>
    </row>
    <row r="100" spans="1:13" s="236" customFormat="1" ht="17.25" x14ac:dyDescent="0.2">
      <c r="B100" s="258"/>
      <c r="C100" s="243"/>
      <c r="D100" s="258"/>
      <c r="E100" s="258"/>
      <c r="F100" s="270"/>
      <c r="I100" s="237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8" thickBot="1" x14ac:dyDescent="0.25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8" thickBot="1" x14ac:dyDescent="0.25">
      <c r="A103" s="1176" t="s">
        <v>2</v>
      </c>
      <c r="B103" s="117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1178" t="s">
        <v>15</v>
      </c>
      <c r="L103" s="1191" t="s">
        <v>16</v>
      </c>
    </row>
    <row r="104" spans="1:13" s="236" customFormat="1" ht="15" customHeight="1" x14ac:dyDescent="0.2">
      <c r="A104" s="1189"/>
      <c r="B104" s="1190"/>
      <c r="C104" s="1178" t="s">
        <v>76</v>
      </c>
      <c r="D104" s="1178"/>
      <c r="E104" s="308"/>
      <c r="F104" s="1176"/>
      <c r="G104" s="1191"/>
      <c r="H104" s="1178"/>
      <c r="I104" s="308" t="s">
        <v>77</v>
      </c>
      <c r="J104" s="1176" t="s">
        <v>78</v>
      </c>
      <c r="K104" s="1190"/>
      <c r="L104" s="1201"/>
    </row>
    <row r="105" spans="1:13" s="236" customFormat="1" ht="17.25" x14ac:dyDescent="0.2">
      <c r="A105" s="1189"/>
      <c r="B105" s="1190"/>
      <c r="C105" s="1190"/>
      <c r="D105" s="1190"/>
      <c r="E105" s="308"/>
      <c r="F105" s="1189"/>
      <c r="G105" s="1201"/>
      <c r="H105" s="1190"/>
      <c r="I105" s="308" t="s">
        <v>79</v>
      </c>
      <c r="J105" s="1189"/>
      <c r="K105" s="1190"/>
      <c r="L105" s="1201"/>
    </row>
    <row r="106" spans="1:13" s="236" customFormat="1" ht="18" thickBot="1" x14ac:dyDescent="0.25">
      <c r="A106" s="1177"/>
      <c r="B106" s="1179"/>
      <c r="C106" s="1179"/>
      <c r="D106" s="1179"/>
      <c r="E106" s="339"/>
      <c r="F106" s="1177"/>
      <c r="G106" s="1192"/>
      <c r="H106" s="1179"/>
      <c r="I106" s="240" t="s">
        <v>60</v>
      </c>
      <c r="J106" s="1177"/>
      <c r="K106" s="1179"/>
      <c r="L106" s="1192"/>
    </row>
    <row r="107" spans="1:13" s="236" customFormat="1" ht="18" thickBot="1" x14ac:dyDescent="0.25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8" thickBot="1" x14ac:dyDescent="0.25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8" thickBot="1" x14ac:dyDescent="0.25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7.25" x14ac:dyDescent="0.2">
      <c r="B110" s="258"/>
      <c r="C110" s="258"/>
      <c r="D110" s="270"/>
      <c r="G110" s="237"/>
      <c r="K110" s="243"/>
      <c r="L110" s="258"/>
    </row>
    <row r="111" spans="1:13" s="236" customFormat="1" ht="17.25" x14ac:dyDescent="0.2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7.25" x14ac:dyDescent="0.2">
      <c r="A112" s="1202" t="s">
        <v>2</v>
      </c>
      <c r="B112" s="1197" t="s">
        <v>14</v>
      </c>
      <c r="C112" s="281" t="s">
        <v>7</v>
      </c>
      <c r="D112" s="318"/>
      <c r="E112" s="1204"/>
      <c r="F112" s="1205"/>
      <c r="G112" s="237"/>
      <c r="K112" s="318" t="s">
        <v>81</v>
      </c>
      <c r="L112" s="1197" t="s">
        <v>16</v>
      </c>
    </row>
    <row r="113" spans="1:13" s="236" customFormat="1" ht="17.25" x14ac:dyDescent="0.2">
      <c r="A113" s="1203"/>
      <c r="B113" s="1198"/>
      <c r="C113" s="281" t="s">
        <v>76</v>
      </c>
      <c r="D113" s="318"/>
      <c r="E113" s="318"/>
      <c r="F113" s="343"/>
      <c r="G113" s="237"/>
      <c r="K113" s="318" t="s">
        <v>82</v>
      </c>
      <c r="L113" s="1198"/>
    </row>
    <row r="114" spans="1:13" s="323" customFormat="1" ht="17.25" x14ac:dyDescent="0.2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7.25" x14ac:dyDescent="0.2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7.25" x14ac:dyDescent="0.2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7.25" x14ac:dyDescent="0.2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7.25" x14ac:dyDescent="0.2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7.25" x14ac:dyDescent="0.2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7.25" x14ac:dyDescent="0.2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 x14ac:dyDescent="0.2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7.25" x14ac:dyDescent="0.2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7.25" x14ac:dyDescent="0.2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8" thickBot="1" x14ac:dyDescent="0.25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8" thickBot="1" x14ac:dyDescent="0.25">
      <c r="A125" s="1206" t="s">
        <v>2</v>
      </c>
      <c r="B125" s="1178" t="s">
        <v>14</v>
      </c>
      <c r="C125" s="119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 x14ac:dyDescent="0.2">
      <c r="A126" s="1207"/>
      <c r="B126" s="1190"/>
      <c r="C126" s="1201"/>
      <c r="D126" s="1178"/>
      <c r="E126" s="1178"/>
      <c r="F126" s="308"/>
      <c r="G126" s="1191"/>
      <c r="H126" s="1206"/>
      <c r="I126" s="1178" t="s">
        <v>60</v>
      </c>
      <c r="J126" s="308" t="s">
        <v>77</v>
      </c>
      <c r="K126" s="1191" t="s">
        <v>78</v>
      </c>
      <c r="M126" s="258"/>
    </row>
    <row r="127" spans="1:13" s="350" customFormat="1" ht="17.25" x14ac:dyDescent="0.2">
      <c r="A127" s="1207"/>
      <c r="B127" s="1190"/>
      <c r="C127" s="1201"/>
      <c r="D127" s="1190"/>
      <c r="E127" s="1190"/>
      <c r="F127" s="308"/>
      <c r="G127" s="1201"/>
      <c r="H127" s="1207"/>
      <c r="I127" s="1190"/>
      <c r="J127" s="308" t="s">
        <v>79</v>
      </c>
      <c r="K127" s="1201"/>
      <c r="M127" s="258"/>
    </row>
    <row r="128" spans="1:13" s="350" customFormat="1" ht="18" thickBot="1" x14ac:dyDescent="0.25">
      <c r="A128" s="1208"/>
      <c r="B128" s="1179"/>
      <c r="C128" s="1192"/>
      <c r="D128" s="1179"/>
      <c r="E128" s="1179"/>
      <c r="F128" s="339"/>
      <c r="G128" s="1192"/>
      <c r="H128" s="1208"/>
      <c r="I128" s="1179"/>
      <c r="J128" s="240" t="s">
        <v>60</v>
      </c>
      <c r="K128" s="1192"/>
      <c r="M128" s="258"/>
    </row>
    <row r="129" spans="1:13" s="350" customFormat="1" ht="18" thickBot="1" x14ac:dyDescent="0.25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8" thickBot="1" x14ac:dyDescent="0.25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8" thickBot="1" x14ac:dyDescent="0.25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7.25" x14ac:dyDescent="0.2">
      <c r="B132" s="258"/>
      <c r="C132" s="243"/>
      <c r="D132" s="258"/>
      <c r="E132" s="258"/>
      <c r="F132" s="270"/>
      <c r="I132" s="237"/>
      <c r="M132" s="258"/>
    </row>
    <row r="133" spans="1:13" s="236" customFormat="1" ht="18" thickBot="1" x14ac:dyDescent="0.25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 x14ac:dyDescent="0.2">
      <c r="A134" s="1211" t="s">
        <v>2</v>
      </c>
      <c r="B134" s="1213" t="s">
        <v>14</v>
      </c>
      <c r="C134" s="358" t="s">
        <v>81</v>
      </c>
      <c r="D134" s="1213"/>
      <c r="E134" s="1213"/>
      <c r="F134" s="1209"/>
      <c r="G134" s="1209"/>
      <c r="H134" s="357"/>
      <c r="I134" s="237"/>
      <c r="M134" s="258"/>
    </row>
    <row r="135" spans="1:13" s="236" customFormat="1" ht="24" customHeight="1" thickBot="1" x14ac:dyDescent="0.25">
      <c r="A135" s="1212"/>
      <c r="B135" s="1214"/>
      <c r="C135" s="360" t="s">
        <v>82</v>
      </c>
      <c r="D135" s="1214"/>
      <c r="E135" s="1214"/>
      <c r="F135" s="1210"/>
      <c r="G135" s="1210"/>
      <c r="H135" s="359"/>
      <c r="I135" s="237"/>
      <c r="M135" s="258"/>
    </row>
    <row r="136" spans="1:13" s="365" customFormat="1" ht="18.75" thickTop="1" thickBot="1" x14ac:dyDescent="0.25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8" thickBot="1" x14ac:dyDescent="0.25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8" thickBot="1" x14ac:dyDescent="0.25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 x14ac:dyDescent="0.25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8" thickBot="1" x14ac:dyDescent="0.25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 x14ac:dyDescent="0.25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8" thickBot="1" x14ac:dyDescent="0.25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 x14ac:dyDescent="0.25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8" thickBot="1" x14ac:dyDescent="0.25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8" thickBot="1" x14ac:dyDescent="0.25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7.25" x14ac:dyDescent="0.2">
      <c r="B146" s="258"/>
      <c r="C146" s="243"/>
      <c r="D146" s="258"/>
      <c r="E146" s="258"/>
      <c r="F146" s="270"/>
      <c r="I146" s="237"/>
      <c r="M146" s="258"/>
    </row>
    <row r="150" spans="1:13" x14ac:dyDescent="0.2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Z152"/>
  <sheetViews>
    <sheetView topLeftCell="F7" zoomScale="85" zoomScaleNormal="85" workbookViewId="0">
      <selection activeCell="M43" sqref="M4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1.37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0.25" hidden="1" customHeight="1" x14ac:dyDescent="0.2">
      <c r="A1" s="1180" t="s">
        <v>106</v>
      </c>
      <c r="B1" s="1180"/>
      <c r="C1" s="1180"/>
      <c r="D1" s="1180"/>
      <c r="E1" s="1180"/>
      <c r="F1" s="1180"/>
      <c r="G1" s="1180"/>
      <c r="H1" s="1180"/>
      <c r="I1" s="1180"/>
      <c r="J1" s="1"/>
      <c r="Q1" s="2" t="s">
        <v>1</v>
      </c>
    </row>
    <row r="2" spans="1:20" ht="20.25" hidden="1" customHeight="1" x14ac:dyDescent="0.2">
      <c r="A2" s="1215" t="s">
        <v>2</v>
      </c>
      <c r="B2" s="1217" t="s">
        <v>3</v>
      </c>
      <c r="C2" s="1218"/>
      <c r="D2" s="1217" t="s">
        <v>4</v>
      </c>
      <c r="E2" s="1218"/>
      <c r="F2" s="1217" t="s">
        <v>5</v>
      </c>
      <c r="G2" s="1218"/>
      <c r="H2" s="1219" t="s">
        <v>6</v>
      </c>
      <c r="I2" s="1220"/>
      <c r="J2" s="1"/>
    </row>
    <row r="3" spans="1:20" s="1" customFormat="1" ht="18" hidden="1" customHeight="1" x14ac:dyDescent="0.2">
      <c r="A3" s="121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 x14ac:dyDescent="0.2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 x14ac:dyDescent="0.2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 x14ac:dyDescent="0.2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161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 x14ac:dyDescent="0.55000000000000004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160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5.5" x14ac:dyDescent="0.2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 x14ac:dyDescent="0.2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 x14ac:dyDescent="0.2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 x14ac:dyDescent="0.2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 x14ac:dyDescent="0.2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 x14ac:dyDescent="0.2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 x14ac:dyDescent="0.2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 x14ac:dyDescent="0.2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 x14ac:dyDescent="0.2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 x14ac:dyDescent="0.2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 x14ac:dyDescent="0.2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 x14ac:dyDescent="0.2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 x14ac:dyDescent="0.2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 x14ac:dyDescent="0.2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 x14ac:dyDescent="0.2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 x14ac:dyDescent="0.2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 x14ac:dyDescent="0.2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 x14ac:dyDescent="0.2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 x14ac:dyDescent="0.2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 x14ac:dyDescent="0.2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 x14ac:dyDescent="0.2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 x14ac:dyDescent="0.2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 x14ac:dyDescent="0.2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00000000000006" hidden="1" customHeight="1" x14ac:dyDescent="0.2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 x14ac:dyDescent="0.2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00000000000006" customHeight="1" x14ac:dyDescent="0.2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 x14ac:dyDescent="0.2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 x14ac:dyDescent="0.2">
      <c r="A44" s="1188" t="s">
        <v>56</v>
      </c>
      <c r="B44" s="1188"/>
      <c r="C44" s="1188"/>
      <c r="D44" s="1188"/>
      <c r="E44" s="1188"/>
      <c r="F44" s="1188"/>
      <c r="G44" s="1188"/>
      <c r="H44" s="1188"/>
      <c r="I44" s="1188"/>
      <c r="J44" s="1188"/>
      <c r="K44" s="1188"/>
      <c r="L44" s="1188"/>
      <c r="M44" s="1188"/>
      <c r="N44" s="1188"/>
      <c r="O44" s="1188"/>
    </row>
    <row r="45" spans="1:20" x14ac:dyDescent="0.2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 x14ac:dyDescent="0.2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 x14ac:dyDescent="0.25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7.25" x14ac:dyDescent="0.2">
      <c r="A48" s="1176" t="s">
        <v>2</v>
      </c>
      <c r="B48" s="1178" t="s">
        <v>14</v>
      </c>
      <c r="C48" s="232" t="s">
        <v>16</v>
      </c>
      <c r="D48" s="232"/>
      <c r="E48" s="1178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 x14ac:dyDescent="0.25">
      <c r="A49" s="1177"/>
      <c r="B49" s="1179"/>
      <c r="C49" s="239"/>
      <c r="D49" s="239"/>
      <c r="E49" s="1179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8" thickBot="1" x14ac:dyDescent="0.25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8" thickBot="1" x14ac:dyDescent="0.25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8" thickBot="1" x14ac:dyDescent="0.25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7.25" x14ac:dyDescent="0.2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8" thickBot="1" x14ac:dyDescent="0.25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7.25" x14ac:dyDescent="0.2">
      <c r="A55" s="1176" t="s">
        <v>2</v>
      </c>
      <c r="B55" s="1178" t="s">
        <v>14</v>
      </c>
      <c r="C55" s="1191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8" thickBot="1" x14ac:dyDescent="0.25">
      <c r="A56" s="1177"/>
      <c r="B56" s="1179"/>
      <c r="C56" s="1192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8" thickBot="1" x14ac:dyDescent="0.25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8" thickBot="1" x14ac:dyDescent="0.25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8" thickBot="1" x14ac:dyDescent="0.25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8" thickBot="1" x14ac:dyDescent="0.25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8" thickBot="1" x14ac:dyDescent="0.25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8" thickBot="1" x14ac:dyDescent="0.25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8" thickBot="1" x14ac:dyDescent="0.25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7.25" x14ac:dyDescent="0.2">
      <c r="A64" s="1176" t="s">
        <v>14</v>
      </c>
      <c r="B64" s="1178" t="s">
        <v>64</v>
      </c>
      <c r="C64" s="1191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8" thickBot="1" x14ac:dyDescent="0.25">
      <c r="A65" s="1177"/>
      <c r="B65" s="1179"/>
      <c r="C65" s="1192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8" thickBot="1" x14ac:dyDescent="0.25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7.25" x14ac:dyDescent="0.2">
      <c r="B67" s="258"/>
      <c r="C67" s="243"/>
      <c r="D67" s="258"/>
      <c r="E67" s="258"/>
      <c r="F67" s="270"/>
      <c r="I67" s="237"/>
      <c r="M67" s="258"/>
    </row>
    <row r="68" spans="1:15" s="236" customFormat="1" ht="17.25" x14ac:dyDescent="0.2">
      <c r="B68" s="258"/>
      <c r="C68" s="243"/>
      <c r="D68" s="258"/>
      <c r="E68" s="258"/>
      <c r="F68" s="270"/>
      <c r="I68" s="237"/>
      <c r="M68" s="258"/>
    </row>
    <row r="69" spans="1:15" s="236" customFormat="1" ht="17.25" x14ac:dyDescent="0.2">
      <c r="B69" s="258"/>
      <c r="C69" s="243"/>
      <c r="D69" s="258"/>
      <c r="E69" s="258"/>
      <c r="F69" s="270"/>
      <c r="I69" s="237"/>
      <c r="M69" s="258"/>
    </row>
    <row r="70" spans="1:15" s="236" customFormat="1" ht="17.25" x14ac:dyDescent="0.2">
      <c r="B70" s="258"/>
      <c r="C70" s="243"/>
      <c r="D70" s="258"/>
      <c r="E70" s="258"/>
      <c r="F70" s="270"/>
      <c r="I70" s="237"/>
      <c r="M70" s="258"/>
    </row>
    <row r="71" spans="1:15" s="236" customFormat="1" ht="17.25" x14ac:dyDescent="0.2">
      <c r="B71" s="258"/>
      <c r="C71" s="243"/>
      <c r="D71" s="258"/>
      <c r="E71" s="258"/>
      <c r="F71" s="270"/>
      <c r="I71" s="237"/>
      <c r="M71" s="258"/>
    </row>
    <row r="72" spans="1:15" s="236" customFormat="1" ht="17.25" x14ac:dyDescent="0.2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 x14ac:dyDescent="0.25">
      <c r="A73" s="250" t="s">
        <v>14</v>
      </c>
      <c r="B73" s="273" t="s">
        <v>70</v>
      </c>
      <c r="C73" s="274" t="s">
        <v>71</v>
      </c>
      <c r="D73" s="1193"/>
      <c r="E73" s="1194"/>
      <c r="F73" s="275"/>
      <c r="G73" s="276"/>
      <c r="H73" s="277"/>
      <c r="I73" s="278" t="s">
        <v>72</v>
      </c>
      <c r="M73" s="237"/>
      <c r="N73" s="238"/>
    </row>
    <row r="74" spans="1:15" s="236" customFormat="1" ht="18" thickTop="1" x14ac:dyDescent="0.2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7.25" x14ac:dyDescent="0.2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7.25" x14ac:dyDescent="0.2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7.25" x14ac:dyDescent="0.2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7.25" x14ac:dyDescent="0.2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7.25" x14ac:dyDescent="0.2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7.25" x14ac:dyDescent="0.2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7.25" x14ac:dyDescent="0.2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7.25" x14ac:dyDescent="0.2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7.25" x14ac:dyDescent="0.2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8" thickBot="1" x14ac:dyDescent="0.25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7.25" x14ac:dyDescent="0.2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8" thickBot="1" x14ac:dyDescent="0.25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8" thickBot="1" x14ac:dyDescent="0.25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8" thickBot="1" x14ac:dyDescent="0.25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7.25" x14ac:dyDescent="0.2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7.25" x14ac:dyDescent="0.2">
      <c r="A90" s="1195" t="s">
        <v>2</v>
      </c>
      <c r="B90" s="1197" t="s">
        <v>14</v>
      </c>
      <c r="C90" s="1199" t="s">
        <v>64</v>
      </c>
      <c r="D90" s="1197"/>
      <c r="E90" s="281"/>
      <c r="F90" s="318"/>
      <c r="G90" s="236"/>
      <c r="I90" s="237"/>
      <c r="J90" s="236"/>
      <c r="K90" s="236"/>
      <c r="M90" s="258"/>
    </row>
    <row r="91" spans="1:14" s="310" customFormat="1" ht="17.25" x14ac:dyDescent="0.2">
      <c r="A91" s="1196"/>
      <c r="B91" s="1198"/>
      <c r="C91" s="1200"/>
      <c r="D91" s="1198"/>
      <c r="E91" s="281"/>
      <c r="F91" s="318"/>
      <c r="G91" s="236"/>
      <c r="I91" s="237"/>
      <c r="J91" s="236"/>
      <c r="K91" s="236"/>
      <c r="M91" s="258"/>
    </row>
    <row r="92" spans="1:14" s="324" customFormat="1" ht="17.25" x14ac:dyDescent="0.2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7.25" x14ac:dyDescent="0.2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7.25" x14ac:dyDescent="0.2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7.25" x14ac:dyDescent="0.2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7.25" x14ac:dyDescent="0.2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7.25" x14ac:dyDescent="0.2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7.25" x14ac:dyDescent="0.2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7.25" x14ac:dyDescent="0.2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7.25" x14ac:dyDescent="0.2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7.25" x14ac:dyDescent="0.2">
      <c r="B101" s="258"/>
      <c r="C101" s="243"/>
      <c r="D101" s="258"/>
      <c r="E101" s="258"/>
      <c r="F101" s="270"/>
      <c r="I101" s="237"/>
      <c r="M101" s="258"/>
    </row>
    <row r="102" spans="1:13" s="236" customFormat="1" ht="17.25" x14ac:dyDescent="0.2">
      <c r="B102" s="258"/>
      <c r="C102" s="243"/>
      <c r="D102" s="258"/>
      <c r="E102" s="258"/>
      <c r="F102" s="270"/>
      <c r="I102" s="237"/>
      <c r="M102" s="258"/>
    </row>
    <row r="103" spans="1:13" s="236" customFormat="1" ht="17.25" x14ac:dyDescent="0.2">
      <c r="B103" s="258"/>
      <c r="C103" s="243"/>
      <c r="D103" s="258"/>
      <c r="E103" s="258"/>
      <c r="F103" s="270"/>
      <c r="I103" s="237"/>
      <c r="M103" s="258"/>
    </row>
    <row r="104" spans="1:13" s="236" customFormat="1" ht="18" thickBot="1" x14ac:dyDescent="0.25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8" thickBot="1" x14ac:dyDescent="0.25">
      <c r="A105" s="1176" t="s">
        <v>2</v>
      </c>
      <c r="B105" s="1178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1178" t="s">
        <v>15</v>
      </c>
      <c r="L105" s="1191" t="s">
        <v>16</v>
      </c>
    </row>
    <row r="106" spans="1:13" s="236" customFormat="1" ht="15" customHeight="1" x14ac:dyDescent="0.2">
      <c r="A106" s="1189"/>
      <c r="B106" s="1190"/>
      <c r="C106" s="1178" t="s">
        <v>76</v>
      </c>
      <c r="D106" s="1178"/>
      <c r="E106" s="308"/>
      <c r="F106" s="1176"/>
      <c r="G106" s="1191"/>
      <c r="H106" s="1178"/>
      <c r="I106" s="308" t="s">
        <v>77</v>
      </c>
      <c r="J106" s="1176" t="s">
        <v>78</v>
      </c>
      <c r="K106" s="1190"/>
      <c r="L106" s="1201"/>
    </row>
    <row r="107" spans="1:13" s="236" customFormat="1" ht="17.25" x14ac:dyDescent="0.2">
      <c r="A107" s="1189"/>
      <c r="B107" s="1190"/>
      <c r="C107" s="1190"/>
      <c r="D107" s="1190"/>
      <c r="E107" s="308"/>
      <c r="F107" s="1189"/>
      <c r="G107" s="1201"/>
      <c r="H107" s="1190"/>
      <c r="I107" s="308" t="s">
        <v>79</v>
      </c>
      <c r="J107" s="1189"/>
      <c r="K107" s="1190"/>
      <c r="L107" s="1201"/>
    </row>
    <row r="108" spans="1:13" s="236" customFormat="1" ht="18" thickBot="1" x14ac:dyDescent="0.25">
      <c r="A108" s="1177"/>
      <c r="B108" s="1179"/>
      <c r="C108" s="1179"/>
      <c r="D108" s="1179"/>
      <c r="E108" s="339"/>
      <c r="F108" s="1177"/>
      <c r="G108" s="1192"/>
      <c r="H108" s="1179"/>
      <c r="I108" s="240" t="s">
        <v>60</v>
      </c>
      <c r="J108" s="1177"/>
      <c r="K108" s="1179"/>
      <c r="L108" s="1192"/>
    </row>
    <row r="109" spans="1:13" s="236" customFormat="1" ht="18" thickBot="1" x14ac:dyDescent="0.25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8" thickBot="1" x14ac:dyDescent="0.25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8" thickBot="1" x14ac:dyDescent="0.25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7.25" x14ac:dyDescent="0.2">
      <c r="B112" s="258"/>
      <c r="C112" s="258"/>
      <c r="D112" s="270"/>
      <c r="G112" s="237"/>
      <c r="K112" s="243"/>
      <c r="L112" s="258"/>
    </row>
    <row r="113" spans="1:13" s="236" customFormat="1" ht="17.25" x14ac:dyDescent="0.2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7.25" x14ac:dyDescent="0.2">
      <c r="A114" s="1202" t="s">
        <v>2</v>
      </c>
      <c r="B114" s="1197" t="s">
        <v>14</v>
      </c>
      <c r="C114" s="281" t="s">
        <v>7</v>
      </c>
      <c r="D114" s="318"/>
      <c r="E114" s="1204"/>
      <c r="F114" s="1205"/>
      <c r="G114" s="237"/>
      <c r="K114" s="318" t="s">
        <v>81</v>
      </c>
      <c r="L114" s="1197" t="s">
        <v>16</v>
      </c>
    </row>
    <row r="115" spans="1:13" s="236" customFormat="1" ht="17.25" x14ac:dyDescent="0.2">
      <c r="A115" s="1203"/>
      <c r="B115" s="1198"/>
      <c r="C115" s="281" t="s">
        <v>76</v>
      </c>
      <c r="D115" s="318"/>
      <c r="E115" s="318"/>
      <c r="F115" s="343"/>
      <c r="G115" s="237"/>
      <c r="K115" s="318" t="s">
        <v>82</v>
      </c>
      <c r="L115" s="1198"/>
    </row>
    <row r="116" spans="1:13" s="323" customFormat="1" ht="17.25" x14ac:dyDescent="0.2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7.25" x14ac:dyDescent="0.2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7.25" x14ac:dyDescent="0.2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7.25" x14ac:dyDescent="0.2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7.25" x14ac:dyDescent="0.2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7.25" x14ac:dyDescent="0.2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7.25" x14ac:dyDescent="0.2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 x14ac:dyDescent="0.2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7.25" x14ac:dyDescent="0.2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7.25" x14ac:dyDescent="0.2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8" thickBot="1" x14ac:dyDescent="0.25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8" thickBot="1" x14ac:dyDescent="0.25">
      <c r="A127" s="1206" t="s">
        <v>2</v>
      </c>
      <c r="B127" s="1178" t="s">
        <v>14</v>
      </c>
      <c r="C127" s="1191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 x14ac:dyDescent="0.2">
      <c r="A128" s="1207"/>
      <c r="B128" s="1190"/>
      <c r="C128" s="1201"/>
      <c r="D128" s="1178"/>
      <c r="E128" s="1178"/>
      <c r="F128" s="308"/>
      <c r="G128" s="1191"/>
      <c r="H128" s="1206"/>
      <c r="I128" s="1178" t="s">
        <v>60</v>
      </c>
      <c r="J128" s="308" t="s">
        <v>77</v>
      </c>
      <c r="K128" s="1191" t="s">
        <v>78</v>
      </c>
      <c r="M128" s="258"/>
    </row>
    <row r="129" spans="1:13" s="350" customFormat="1" ht="17.25" x14ac:dyDescent="0.2">
      <c r="A129" s="1207"/>
      <c r="B129" s="1190"/>
      <c r="C129" s="1201"/>
      <c r="D129" s="1190"/>
      <c r="E129" s="1190"/>
      <c r="F129" s="308"/>
      <c r="G129" s="1201"/>
      <c r="H129" s="1207"/>
      <c r="I129" s="1190"/>
      <c r="J129" s="308" t="s">
        <v>79</v>
      </c>
      <c r="K129" s="1201"/>
      <c r="M129" s="258"/>
    </row>
    <row r="130" spans="1:13" s="350" customFormat="1" ht="18" thickBot="1" x14ac:dyDescent="0.25">
      <c r="A130" s="1208"/>
      <c r="B130" s="1179"/>
      <c r="C130" s="1192"/>
      <c r="D130" s="1179"/>
      <c r="E130" s="1179"/>
      <c r="F130" s="339"/>
      <c r="G130" s="1192"/>
      <c r="H130" s="1208"/>
      <c r="I130" s="1179"/>
      <c r="J130" s="240" t="s">
        <v>60</v>
      </c>
      <c r="K130" s="1192"/>
      <c r="M130" s="258"/>
    </row>
    <row r="131" spans="1:13" s="350" customFormat="1" ht="18" thickBot="1" x14ac:dyDescent="0.25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8" thickBot="1" x14ac:dyDescent="0.25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8" thickBot="1" x14ac:dyDescent="0.25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7.25" x14ac:dyDescent="0.2">
      <c r="B134" s="258"/>
      <c r="C134" s="243"/>
      <c r="D134" s="258"/>
      <c r="E134" s="258"/>
      <c r="F134" s="270"/>
      <c r="I134" s="237"/>
      <c r="M134" s="258"/>
    </row>
    <row r="135" spans="1:13" s="236" customFormat="1" ht="18" thickBot="1" x14ac:dyDescent="0.25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 x14ac:dyDescent="0.2">
      <c r="A136" s="1211" t="s">
        <v>2</v>
      </c>
      <c r="B136" s="1213" t="s">
        <v>14</v>
      </c>
      <c r="C136" s="358" t="s">
        <v>81</v>
      </c>
      <c r="D136" s="1213"/>
      <c r="E136" s="1213"/>
      <c r="F136" s="1209"/>
      <c r="G136" s="1209"/>
      <c r="H136" s="357"/>
      <c r="I136" s="237"/>
      <c r="M136" s="258"/>
    </row>
    <row r="137" spans="1:13" s="236" customFormat="1" ht="24" customHeight="1" thickBot="1" x14ac:dyDescent="0.25">
      <c r="A137" s="1212"/>
      <c r="B137" s="1214"/>
      <c r="C137" s="360" t="s">
        <v>82</v>
      </c>
      <c r="D137" s="1214"/>
      <c r="E137" s="1214"/>
      <c r="F137" s="1210"/>
      <c r="G137" s="1210"/>
      <c r="H137" s="359"/>
      <c r="I137" s="237"/>
      <c r="M137" s="258"/>
    </row>
    <row r="138" spans="1:13" s="365" customFormat="1" ht="18.75" thickTop="1" thickBot="1" x14ac:dyDescent="0.25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8" thickBot="1" x14ac:dyDescent="0.25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8" thickBot="1" x14ac:dyDescent="0.25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 x14ac:dyDescent="0.25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8" thickBot="1" x14ac:dyDescent="0.25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 x14ac:dyDescent="0.25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8" thickBot="1" x14ac:dyDescent="0.25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 x14ac:dyDescent="0.25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8" thickBot="1" x14ac:dyDescent="0.25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8" thickBot="1" x14ac:dyDescent="0.25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7.25" x14ac:dyDescent="0.2">
      <c r="B148" s="258"/>
      <c r="C148" s="243"/>
      <c r="D148" s="258"/>
      <c r="E148" s="258"/>
      <c r="F148" s="270"/>
      <c r="I148" s="237"/>
      <c r="M148" s="258"/>
    </row>
    <row r="152" spans="1:13" x14ac:dyDescent="0.2">
      <c r="E152" s="221"/>
    </row>
  </sheetData>
  <mergeCells count="54">
    <mergeCell ref="G136:G137"/>
    <mergeCell ref="A136:A137"/>
    <mergeCell ref="B136:B137"/>
    <mergeCell ref="D136:D137"/>
    <mergeCell ref="E136:E137"/>
    <mergeCell ref="F136:F137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T132"/>
  <sheetViews>
    <sheetView topLeftCell="A12" zoomScale="85" zoomScaleNormal="85" workbookViewId="0">
      <selection activeCell="M23" sqref="M2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177</v>
      </c>
      <c r="B1" s="1180"/>
      <c r="C1" s="1180"/>
      <c r="D1" s="1180"/>
      <c r="E1" s="1180"/>
      <c r="F1" s="1180"/>
      <c r="G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24" t="s">
        <v>5</v>
      </c>
      <c r="G3" s="1226"/>
    </row>
    <row r="4" spans="1:20" ht="24" customHeight="1" x14ac:dyDescent="0.2">
      <c r="A4" s="473" t="s">
        <v>9</v>
      </c>
      <c r="B4" s="1231">
        <v>47</v>
      </c>
      <c r="C4" s="1232"/>
      <c r="D4" s="1233">
        <v>80</v>
      </c>
      <c r="E4" s="1234"/>
      <c r="F4" s="1231">
        <v>100</v>
      </c>
      <c r="G4" s="1232"/>
    </row>
    <row r="5" spans="1:20" ht="24" customHeight="1" x14ac:dyDescent="0.2">
      <c r="A5" s="473" t="s">
        <v>10</v>
      </c>
      <c r="B5" s="1235">
        <v>48</v>
      </c>
      <c r="C5" s="1236"/>
      <c r="D5" s="1237">
        <v>81</v>
      </c>
      <c r="E5" s="1238"/>
      <c r="F5" s="1235">
        <v>100</v>
      </c>
      <c r="G5" s="1236"/>
    </row>
    <row r="6" spans="1:20" ht="24" customHeight="1" x14ac:dyDescent="0.2">
      <c r="A6" s="473" t="s">
        <v>11</v>
      </c>
      <c r="B6" s="1227">
        <v>39</v>
      </c>
      <c r="C6" s="1228"/>
      <c r="D6" s="1229">
        <v>74</v>
      </c>
      <c r="E6" s="1230"/>
      <c r="F6" s="1227">
        <v>100</v>
      </c>
      <c r="G6" s="1228"/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171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 x14ac:dyDescent="0.55000000000000004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172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00000000000006" customHeight="1" x14ac:dyDescent="0.2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 x14ac:dyDescent="0.2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 x14ac:dyDescent="0.25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8" hidden="1" thickBot="1" x14ac:dyDescent="0.25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8" hidden="1" thickBot="1" x14ac:dyDescent="0.25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 t="s">
        <v>72</v>
      </c>
      <c r="M53" s="237"/>
      <c r="N53" s="238"/>
    </row>
    <row r="54" spans="1:14" s="236" customFormat="1" ht="18" hidden="1" thickTop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8" hidden="1" thickBot="1" x14ac:dyDescent="0.25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8" hidden="1" thickBot="1" x14ac:dyDescent="0.25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 t="s">
        <v>15</v>
      </c>
      <c r="L85" s="1191" t="s">
        <v>16</v>
      </c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 t="s">
        <v>77</v>
      </c>
      <c r="J86" s="1176" t="s">
        <v>78</v>
      </c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 t="s">
        <v>79</v>
      </c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 t="s">
        <v>60</v>
      </c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8" hidden="1" thickBot="1" x14ac:dyDescent="0.25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8" hidden="1" thickBot="1" x14ac:dyDescent="0.25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 t="s">
        <v>81</v>
      </c>
      <c r="L94" s="1197" t="s">
        <v>16</v>
      </c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 t="s">
        <v>82</v>
      </c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8" hidden="1" thickBot="1" x14ac:dyDescent="0.25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 t="s">
        <v>60</v>
      </c>
      <c r="J108" s="308" t="s">
        <v>77</v>
      </c>
      <c r="K108" s="1191" t="s">
        <v>78</v>
      </c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 t="s">
        <v>79</v>
      </c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 t="s">
        <v>60</v>
      </c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8" hidden="1" thickBot="1" x14ac:dyDescent="0.25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B6:C6"/>
    <mergeCell ref="D6:E6"/>
    <mergeCell ref="F6:G6"/>
    <mergeCell ref="B4:C4"/>
    <mergeCell ref="D4:E4"/>
    <mergeCell ref="F4:G4"/>
    <mergeCell ref="B5:C5"/>
    <mergeCell ref="D5:E5"/>
    <mergeCell ref="F5:G5"/>
    <mergeCell ref="A1:G1"/>
    <mergeCell ref="A2:A3"/>
    <mergeCell ref="B2:G2"/>
    <mergeCell ref="B3:C3"/>
    <mergeCell ref="D3:E3"/>
    <mergeCell ref="F3:G3"/>
    <mergeCell ref="A28:A29"/>
    <mergeCell ref="B28:B29"/>
    <mergeCell ref="E28:E29"/>
    <mergeCell ref="A7:L7"/>
    <mergeCell ref="M7:O7"/>
    <mergeCell ref="A13:L13"/>
    <mergeCell ref="M13:O13"/>
    <mergeCell ref="A24:O24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  <pageSetUpPr fitToPage="1"/>
  </sheetPr>
  <dimension ref="A1:T132"/>
  <sheetViews>
    <sheetView topLeftCell="A13" zoomScale="85" zoomScaleNormal="85" workbookViewId="0">
      <selection activeCell="J133" sqref="J133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177</v>
      </c>
      <c r="B1" s="1180"/>
      <c r="C1" s="1180"/>
      <c r="D1" s="1180"/>
      <c r="E1" s="1180"/>
      <c r="F1" s="1180"/>
      <c r="G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24" t="s">
        <v>5</v>
      </c>
      <c r="G3" s="1226"/>
    </row>
    <row r="4" spans="1:20" ht="24" customHeight="1" x14ac:dyDescent="0.2">
      <c r="A4" s="473" t="s">
        <v>9</v>
      </c>
      <c r="B4" s="1231">
        <v>47</v>
      </c>
      <c r="C4" s="1232"/>
      <c r="D4" s="1233">
        <v>80</v>
      </c>
      <c r="E4" s="1234"/>
      <c r="F4" s="1231">
        <v>100</v>
      </c>
      <c r="G4" s="1232"/>
    </row>
    <row r="5" spans="1:20" ht="24" customHeight="1" x14ac:dyDescent="0.2">
      <c r="A5" s="473" t="s">
        <v>10</v>
      </c>
      <c r="B5" s="1235">
        <v>48</v>
      </c>
      <c r="C5" s="1236"/>
      <c r="D5" s="1237">
        <v>81</v>
      </c>
      <c r="E5" s="1238"/>
      <c r="F5" s="1235">
        <v>100</v>
      </c>
      <c r="G5" s="1236"/>
    </row>
    <row r="6" spans="1:20" ht="24" customHeight="1" x14ac:dyDescent="0.2">
      <c r="A6" s="473" t="s">
        <v>11</v>
      </c>
      <c r="B6" s="1227">
        <v>39</v>
      </c>
      <c r="C6" s="1228"/>
      <c r="D6" s="1229">
        <v>74</v>
      </c>
      <c r="E6" s="1230"/>
      <c r="F6" s="1227">
        <v>100</v>
      </c>
      <c r="G6" s="1228"/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179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180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hidden="1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 x14ac:dyDescent="0.2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00000000000006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 x14ac:dyDescent="0.2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 t="s">
        <v>15</v>
      </c>
      <c r="L85" s="1191" t="s">
        <v>16</v>
      </c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 t="s">
        <v>77</v>
      </c>
      <c r="J86" s="1176" t="s">
        <v>78</v>
      </c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 t="s">
        <v>79</v>
      </c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 t="s">
        <v>60</v>
      </c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8" hidden="1" thickBot="1" x14ac:dyDescent="0.25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8" hidden="1" thickBot="1" x14ac:dyDescent="0.25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 t="s">
        <v>81</v>
      </c>
      <c r="L94" s="1197" t="s">
        <v>16</v>
      </c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 t="s">
        <v>82</v>
      </c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 t="s">
        <v>60</v>
      </c>
      <c r="J108" s="308" t="s">
        <v>77</v>
      </c>
      <c r="K108" s="1191" t="s">
        <v>78</v>
      </c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 t="s">
        <v>79</v>
      </c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 t="s">
        <v>60</v>
      </c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  <pageSetUpPr fitToPage="1"/>
  </sheetPr>
  <dimension ref="A1:T132"/>
  <sheetViews>
    <sheetView topLeftCell="A7" zoomScale="85" zoomScaleNormal="85" workbookViewId="0">
      <selection activeCell="H129" sqref="H129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177</v>
      </c>
      <c r="B1" s="1180"/>
      <c r="C1" s="1180"/>
      <c r="D1" s="1180"/>
      <c r="E1" s="1180"/>
      <c r="F1" s="1180"/>
      <c r="G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24" t="s">
        <v>5</v>
      </c>
      <c r="G3" s="1226"/>
    </row>
    <row r="4" spans="1:20" ht="24" customHeight="1" x14ac:dyDescent="0.2">
      <c r="A4" s="473" t="s">
        <v>9</v>
      </c>
      <c r="B4" s="1231">
        <v>47</v>
      </c>
      <c r="C4" s="1232"/>
      <c r="D4" s="1233">
        <v>80</v>
      </c>
      <c r="E4" s="1234"/>
      <c r="F4" s="1231">
        <v>100</v>
      </c>
      <c r="G4" s="1232"/>
    </row>
    <row r="5" spans="1:20" ht="24" customHeight="1" x14ac:dyDescent="0.2">
      <c r="A5" s="473" t="s">
        <v>10</v>
      </c>
      <c r="B5" s="1235">
        <v>48</v>
      </c>
      <c r="C5" s="1236"/>
      <c r="D5" s="1237">
        <v>81</v>
      </c>
      <c r="E5" s="1238"/>
      <c r="F5" s="1235">
        <v>100</v>
      </c>
      <c r="G5" s="1236"/>
    </row>
    <row r="6" spans="1:20" ht="24" customHeight="1" x14ac:dyDescent="0.2">
      <c r="A6" s="473" t="s">
        <v>11</v>
      </c>
      <c r="B6" s="1227">
        <v>39</v>
      </c>
      <c r="C6" s="1228"/>
      <c r="D6" s="1229">
        <v>74</v>
      </c>
      <c r="E6" s="1230"/>
      <c r="F6" s="1227">
        <v>100</v>
      </c>
      <c r="G6" s="1228"/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182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183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 t="s">
        <v>15</v>
      </c>
      <c r="L85" s="1191" t="s">
        <v>16</v>
      </c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 t="s">
        <v>77</v>
      </c>
      <c r="J86" s="1176" t="s">
        <v>78</v>
      </c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 t="s">
        <v>79</v>
      </c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 t="s">
        <v>60</v>
      </c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8" hidden="1" thickBot="1" x14ac:dyDescent="0.25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8" hidden="1" thickBot="1" x14ac:dyDescent="0.25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 t="s">
        <v>81</v>
      </c>
      <c r="L94" s="1197" t="s">
        <v>16</v>
      </c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 t="s">
        <v>82</v>
      </c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 t="s">
        <v>60</v>
      </c>
      <c r="J108" s="308" t="s">
        <v>77</v>
      </c>
      <c r="K108" s="1191" t="s">
        <v>78</v>
      </c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 t="s">
        <v>79</v>
      </c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 t="s">
        <v>60</v>
      </c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  <pageSetUpPr fitToPage="1"/>
  </sheetPr>
  <dimension ref="A1:T132"/>
  <sheetViews>
    <sheetView topLeftCell="A4" zoomScale="85" zoomScaleNormal="85" workbookViewId="0">
      <selection activeCell="Q8" sqref="Q8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177</v>
      </c>
      <c r="B1" s="1180"/>
      <c r="C1" s="1180"/>
      <c r="D1" s="1180"/>
      <c r="E1" s="1180"/>
      <c r="F1" s="1180"/>
      <c r="G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24" t="s">
        <v>5</v>
      </c>
      <c r="G3" s="1226"/>
    </row>
    <row r="4" spans="1:20" ht="24" customHeight="1" x14ac:dyDescent="0.2">
      <c r="A4" s="473" t="s">
        <v>9</v>
      </c>
      <c r="B4" s="1231">
        <v>47</v>
      </c>
      <c r="C4" s="1232"/>
      <c r="D4" s="1233">
        <v>80</v>
      </c>
      <c r="E4" s="1234"/>
      <c r="F4" s="1231">
        <v>100</v>
      </c>
      <c r="G4" s="1232"/>
    </row>
    <row r="5" spans="1:20" ht="24" customHeight="1" x14ac:dyDescent="0.2">
      <c r="A5" s="473" t="s">
        <v>10</v>
      </c>
      <c r="B5" s="1235">
        <v>48</v>
      </c>
      <c r="C5" s="1236"/>
      <c r="D5" s="1237">
        <v>81</v>
      </c>
      <c r="E5" s="1238"/>
      <c r="F5" s="1235">
        <v>100</v>
      </c>
      <c r="G5" s="1236"/>
    </row>
    <row r="6" spans="1:20" ht="24" customHeight="1" x14ac:dyDescent="0.2">
      <c r="A6" s="473" t="s">
        <v>11</v>
      </c>
      <c r="B6" s="1227">
        <v>39</v>
      </c>
      <c r="C6" s="1228"/>
      <c r="D6" s="1229">
        <v>74</v>
      </c>
      <c r="E6" s="1230"/>
      <c r="F6" s="1227">
        <v>100</v>
      </c>
      <c r="G6" s="1228"/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184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 x14ac:dyDescent="0.55000000000000004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184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 x14ac:dyDescent="0.2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545">
        <f>+J16-K16</f>
        <v>8.34530783924383</v>
      </c>
      <c r="M16" s="83">
        <f>+B16-I16</f>
        <v>1581451988.7900009</v>
      </c>
      <c r="N16" s="468"/>
      <c r="O16" s="468"/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546">
        <f>+J17-K17</f>
        <v>8.1277342067726437</v>
      </c>
      <c r="M17" s="93">
        <f>+B17-I17</f>
        <v>1265168975.5799999</v>
      </c>
      <c r="N17" s="468"/>
      <c r="O17" s="468"/>
      <c r="P17" s="68"/>
      <c r="Q17" s="35" t="s">
        <v>31</v>
      </c>
    </row>
    <row r="18" spans="1:20" ht="17.25" customHeight="1" x14ac:dyDescent="0.2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577">
        <f>+J18-K18</f>
        <v>9.6340434571740303</v>
      </c>
      <c r="M18" s="578">
        <f>+B18-I18</f>
        <v>316283013.21000004</v>
      </c>
      <c r="N18" s="468"/>
      <c r="O18" s="468"/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 t="s">
        <v>15</v>
      </c>
      <c r="L85" s="1191" t="s">
        <v>16</v>
      </c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 t="s">
        <v>77</v>
      </c>
      <c r="J86" s="1176" t="s">
        <v>78</v>
      </c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 t="s">
        <v>79</v>
      </c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 t="s">
        <v>60</v>
      </c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8" hidden="1" thickBot="1" x14ac:dyDescent="0.25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8" hidden="1" thickBot="1" x14ac:dyDescent="0.25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 t="s">
        <v>81</v>
      </c>
      <c r="L94" s="1197" t="s">
        <v>16</v>
      </c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 t="s">
        <v>82</v>
      </c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 t="s">
        <v>60</v>
      </c>
      <c r="J108" s="308" t="s">
        <v>77</v>
      </c>
      <c r="K108" s="1191" t="s">
        <v>78</v>
      </c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 t="s">
        <v>79</v>
      </c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 t="s">
        <v>60</v>
      </c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030A0"/>
    <pageSetUpPr fitToPage="1"/>
  </sheetPr>
  <dimension ref="A1:T132"/>
  <sheetViews>
    <sheetView topLeftCell="A4" zoomScale="85" zoomScaleNormal="85" workbookViewId="0">
      <selection activeCell="M21" sqref="M21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375" style="2" bestFit="1" customWidth="1"/>
    <col min="11" max="11" width="9.5" style="2" bestFit="1" customWidth="1"/>
    <col min="12" max="12" width="9.5" style="2" customWidth="1"/>
    <col min="13" max="13" width="12.875" style="3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177</v>
      </c>
      <c r="B1" s="1180"/>
      <c r="C1" s="1180"/>
      <c r="D1" s="1180"/>
      <c r="E1" s="1180"/>
      <c r="F1" s="1180"/>
      <c r="G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24" t="s">
        <v>5</v>
      </c>
      <c r="G3" s="1226"/>
    </row>
    <row r="4" spans="1:20" ht="24" customHeight="1" x14ac:dyDescent="0.2">
      <c r="A4" s="473" t="s">
        <v>9</v>
      </c>
      <c r="B4" s="1231">
        <v>47</v>
      </c>
      <c r="C4" s="1232"/>
      <c r="D4" s="1231">
        <v>80</v>
      </c>
      <c r="E4" s="1232"/>
      <c r="F4" s="1233">
        <v>100</v>
      </c>
      <c r="G4" s="1234"/>
    </row>
    <row r="5" spans="1:20" ht="24" customHeight="1" x14ac:dyDescent="0.2">
      <c r="A5" s="473" t="s">
        <v>10</v>
      </c>
      <c r="B5" s="1235">
        <v>48</v>
      </c>
      <c r="C5" s="1236"/>
      <c r="D5" s="1235">
        <v>81</v>
      </c>
      <c r="E5" s="1236"/>
      <c r="F5" s="1237">
        <v>100</v>
      </c>
      <c r="G5" s="1238"/>
    </row>
    <row r="6" spans="1:20" ht="24" customHeight="1" x14ac:dyDescent="0.2">
      <c r="A6" s="473" t="s">
        <v>11</v>
      </c>
      <c r="B6" s="1227">
        <v>39</v>
      </c>
      <c r="C6" s="1228"/>
      <c r="D6" s="1227">
        <v>74</v>
      </c>
      <c r="E6" s="1228"/>
      <c r="F6" s="1229">
        <v>100</v>
      </c>
      <c r="G6" s="1230"/>
    </row>
    <row r="7" spans="1:20" ht="20.25" customHeight="1" x14ac:dyDescent="0.2">
      <c r="A7" s="1180" t="s">
        <v>121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196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 x14ac:dyDescent="0.2">
      <c r="A10" s="473" t="s">
        <v>9</v>
      </c>
      <c r="B10" s="475">
        <f>+B11+B12</f>
        <v>239516.75963275999</v>
      </c>
      <c r="C10" s="624"/>
      <c r="D10" s="478">
        <f>+D11+D12</f>
        <v>9612.4342381000006</v>
      </c>
      <c r="E10" s="475">
        <f>+E11+E12</f>
        <v>203964.67073133998</v>
      </c>
      <c r="F10" s="465">
        <f>+E10*100/B10</f>
        <v>85.156742703128415</v>
      </c>
      <c r="G10" s="466">
        <v>93</v>
      </c>
      <c r="H10" s="480">
        <f>+F10-G10</f>
        <v>-7.8432572968715846</v>
      </c>
      <c r="I10" s="482">
        <f>+I11+I12</f>
        <v>213577.10496944</v>
      </c>
      <c r="J10" s="465">
        <f>+I10*100/B10</f>
        <v>89.170004344125203</v>
      </c>
      <c r="K10" s="465">
        <v>100</v>
      </c>
      <c r="L10" s="126">
        <f>+J10-K10</f>
        <v>-10.829995655874797</v>
      </c>
      <c r="M10" s="467">
        <f>+B10-I10</f>
        <v>25939.654663319991</v>
      </c>
      <c r="N10" s="605"/>
      <c r="O10" s="605"/>
      <c r="P10" s="56"/>
      <c r="Q10" s="57"/>
      <c r="R10" s="58"/>
      <c r="S10" s="58"/>
      <c r="T10" s="58"/>
    </row>
    <row r="11" spans="1:20" ht="20.25" customHeight="1" x14ac:dyDescent="0.55000000000000004">
      <c r="A11" s="474" t="s">
        <v>10</v>
      </c>
      <c r="B11" s="618">
        <v>201467.81309779</v>
      </c>
      <c r="C11" s="619"/>
      <c r="D11" s="619">
        <v>1235.0953373299999</v>
      </c>
      <c r="E11" s="619">
        <v>180130.21606442999</v>
      </c>
      <c r="F11" s="470">
        <f>+E11*100/B11</f>
        <v>89.408930039359191</v>
      </c>
      <c r="G11" s="471">
        <v>98</v>
      </c>
      <c r="H11" s="481">
        <f>+F11-G11</f>
        <v>-8.5910699606408087</v>
      </c>
      <c r="I11" s="621">
        <v>181365.31140176</v>
      </c>
      <c r="J11" s="470">
        <f>+I11*100/B11</f>
        <v>90.021978505185601</v>
      </c>
      <c r="K11" s="470">
        <v>100</v>
      </c>
      <c r="L11" s="111">
        <f>+J11-K11</f>
        <v>-9.9780214948143993</v>
      </c>
      <c r="M11" s="472">
        <f>+B11-I11</f>
        <v>20102.501696029998</v>
      </c>
      <c r="N11" s="605"/>
      <c r="O11" s="605"/>
      <c r="P11" s="68"/>
      <c r="Q11" s="533">
        <f>+D11+E11</f>
        <v>181365.31140175997</v>
      </c>
    </row>
    <row r="12" spans="1:20" ht="20.25" customHeight="1" x14ac:dyDescent="0.55000000000000004">
      <c r="A12" s="474" t="s">
        <v>11</v>
      </c>
      <c r="B12" s="620">
        <v>38048.946534969997</v>
      </c>
      <c r="C12" s="619"/>
      <c r="D12" s="619">
        <v>8377.3389007700007</v>
      </c>
      <c r="E12" s="619">
        <v>23834.454666909998</v>
      </c>
      <c r="F12" s="470">
        <f>+E12*100/B12</f>
        <v>62.641562612000961</v>
      </c>
      <c r="G12" s="471">
        <v>75</v>
      </c>
      <c r="H12" s="481">
        <f>+F12-G12</f>
        <v>-12.358437387999039</v>
      </c>
      <c r="I12" s="621">
        <v>32211.793567680001</v>
      </c>
      <c r="J12" s="470">
        <f t="shared" ref="J12" si="0">+I12*100/B12</f>
        <v>84.658831587031742</v>
      </c>
      <c r="K12" s="470">
        <v>100</v>
      </c>
      <c r="L12" s="111">
        <f>+J12-K12</f>
        <v>-15.341168412968258</v>
      </c>
      <c r="M12" s="472">
        <f>+B12-I12</f>
        <v>5837.152967289996</v>
      </c>
      <c r="N12" s="605"/>
      <c r="O12" s="605"/>
      <c r="P12" s="68"/>
      <c r="Q12" s="533">
        <f>+D12+E12</f>
        <v>32211.793567679997</v>
      </c>
    </row>
    <row r="13" spans="1:20" ht="20.25" customHeight="1" x14ac:dyDescent="0.2">
      <c r="A13" s="1180" t="s">
        <v>122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197</v>
      </c>
      <c r="N13" s="1187"/>
      <c r="O13" s="1187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14017329648.67</v>
      </c>
      <c r="C16" s="78">
        <f>+C17+C18</f>
        <v>0</v>
      </c>
      <c r="D16" s="79">
        <f>+D17+D18</f>
        <v>407386814.05999994</v>
      </c>
      <c r="E16" s="80">
        <f>+E17+E18</f>
        <v>11611128534.379999</v>
      </c>
      <c r="F16" s="50">
        <f>+E16*100/B16</f>
        <v>82.834097687655458</v>
      </c>
      <c r="G16" s="435">
        <v>93</v>
      </c>
      <c r="H16" s="436">
        <f>+F16-G16</f>
        <v>-10.165902312344542</v>
      </c>
      <c r="I16" s="82">
        <f>+C16+D16+E16</f>
        <v>12018515348.439999</v>
      </c>
      <c r="J16" s="50">
        <f>+I16*100/B16</f>
        <v>85.740405980823496</v>
      </c>
      <c r="K16" s="50">
        <v>100</v>
      </c>
      <c r="L16" s="622">
        <f>+J16-K16</f>
        <v>-14.259594019176504</v>
      </c>
      <c r="M16" s="83">
        <f>+B16-I16</f>
        <v>1998814300.2300014</v>
      </c>
      <c r="N16" s="468">
        <v>9</v>
      </c>
      <c r="O16" s="468">
        <v>20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12079114121.09</v>
      </c>
      <c r="C17" s="88" t="s">
        <v>34</v>
      </c>
      <c r="D17" s="89">
        <v>86195437.659999967</v>
      </c>
      <c r="E17" s="90">
        <v>10303545953.559999</v>
      </c>
      <c r="F17" s="64">
        <f>+E17*100/B17</f>
        <v>85.300510039640429</v>
      </c>
      <c r="G17" s="437">
        <v>98</v>
      </c>
      <c r="H17" s="438">
        <f>+F17-G17</f>
        <v>-12.699489960359571</v>
      </c>
      <c r="I17" s="92">
        <v>10389741391.219999</v>
      </c>
      <c r="J17" s="64">
        <f>+I17*100/B17</f>
        <v>86.014100761575094</v>
      </c>
      <c r="K17" s="64">
        <v>100</v>
      </c>
      <c r="L17" s="625">
        <f>+J17-K17</f>
        <v>-13.985899238424906</v>
      </c>
      <c r="M17" s="93">
        <f>+B17-I17</f>
        <v>1689372729.8700008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1938215527.5799999</v>
      </c>
      <c r="C18" s="570" t="s">
        <v>34</v>
      </c>
      <c r="D18" s="571">
        <v>321191376.39999998</v>
      </c>
      <c r="E18" s="572">
        <v>1307582580.8199999</v>
      </c>
      <c r="F18" s="573">
        <f>+E18*100/B18</f>
        <v>67.46321872947793</v>
      </c>
      <c r="G18" s="574">
        <v>75</v>
      </c>
      <c r="H18" s="575">
        <f t="shared" ref="H18" si="1">+F18-G18</f>
        <v>-7.53678127052207</v>
      </c>
      <c r="I18" s="576">
        <v>1628773957.2199998</v>
      </c>
      <c r="J18" s="573">
        <f t="shared" ref="J18" si="2">+I18*100/B18</f>
        <v>84.034718226287239</v>
      </c>
      <c r="K18" s="573">
        <v>100</v>
      </c>
      <c r="L18" s="623">
        <f>+J18-K18</f>
        <v>-15.965281773712761</v>
      </c>
      <c r="M18" s="578">
        <f>+B18-I18</f>
        <v>309441570.36000013</v>
      </c>
      <c r="N18" s="468">
        <v>12</v>
      </c>
      <c r="O18" s="468">
        <v>38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00000000000006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8">
        <v>1793649491.1099999</v>
      </c>
      <c r="C21" s="548">
        <v>74249573.629999995</v>
      </c>
      <c r="D21" s="548">
        <v>482752604.14999998</v>
      </c>
      <c r="E21" s="548">
        <v>1236047581.1299999</v>
      </c>
      <c r="F21" s="550">
        <f>+E21*100/B21</f>
        <v>68.912437310428572</v>
      </c>
      <c r="G21" s="210"/>
      <c r="H21" s="210"/>
      <c r="I21" s="548">
        <f>+D21+E21</f>
        <v>1718800185.2799997</v>
      </c>
      <c r="J21" s="550">
        <f>+I21*100/B21</f>
        <v>95.826982573742441</v>
      </c>
      <c r="K21" s="4"/>
      <c r="L21" s="617">
        <v>73068.11</v>
      </c>
      <c r="M21" s="617">
        <f>B21-E21-C21-D21-L21</f>
        <v>526664.0900000477</v>
      </c>
      <c r="N21" s="548">
        <f>B21-E21</f>
        <v>557601909.98000002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198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x14ac:dyDescent="0.2">
      <c r="E26" s="222"/>
      <c r="F26" s="223"/>
      <c r="H26" s="162">
        <f>C21+D21+E21+L21</f>
        <v>1793122827.0199997</v>
      </c>
      <c r="I26" s="162">
        <f>B21-E21</f>
        <v>557601909.98000002</v>
      </c>
      <c r="L26" s="224"/>
      <c r="M26" s="162"/>
    </row>
    <row r="27" spans="1:20" s="225" customFormat="1" hidden="1" x14ac:dyDescent="0.2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14017329648.67</v>
      </c>
      <c r="C30" s="245">
        <f>+C31+C32</f>
        <v>407386814.05999994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12079114121.09</v>
      </c>
      <c r="C31" s="253">
        <f>+D17</f>
        <v>86195437.659999967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1938215527.5799999</v>
      </c>
      <c r="C32" s="253">
        <f>D18</f>
        <v>321191376.39999998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 t="s">
        <v>72</v>
      </c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14017329648.67</v>
      </c>
      <c r="C66" s="267">
        <f>+C67+C68</f>
        <v>11611128534.379999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12079114121.09</v>
      </c>
      <c r="C67" s="316">
        <f>+E17</f>
        <v>10303545953.559999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1938215527.5799999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 t="s">
        <v>15</v>
      </c>
      <c r="L85" s="1191" t="s">
        <v>16</v>
      </c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 t="s">
        <v>77</v>
      </c>
      <c r="J86" s="1176" t="s">
        <v>78</v>
      </c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 t="s">
        <v>79</v>
      </c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 t="s">
        <v>60</v>
      </c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14017329648.67</v>
      </c>
      <c r="C89" s="340">
        <f>+C90+C91</f>
        <v>11611128534.379999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407386814.05999994</v>
      </c>
    </row>
    <row r="90" spans="1:13" s="236" customFormat="1" ht="18" hidden="1" thickBot="1" x14ac:dyDescent="0.25">
      <c r="A90" s="244" t="s">
        <v>10</v>
      </c>
      <c r="B90" s="340">
        <f>+B17</f>
        <v>12079114121.09</v>
      </c>
      <c r="C90" s="340">
        <f>+E17</f>
        <v>10303545953.559999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86195437.659999967</v>
      </c>
    </row>
    <row r="91" spans="1:13" s="236" customFormat="1" ht="18" hidden="1" thickBot="1" x14ac:dyDescent="0.25">
      <c r="A91" s="244" t="s">
        <v>11</v>
      </c>
      <c r="B91" s="340">
        <f>+B18</f>
        <v>1938215527.5799999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321191376.39999998</v>
      </c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 t="s">
        <v>81</v>
      </c>
      <c r="L94" s="1197" t="s">
        <v>16</v>
      </c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 t="s">
        <v>82</v>
      </c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 t="s">
        <v>60</v>
      </c>
      <c r="J108" s="308" t="s">
        <v>77</v>
      </c>
      <c r="K108" s="1191" t="s">
        <v>78</v>
      </c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 t="s">
        <v>79</v>
      </c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 t="s">
        <v>60</v>
      </c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14017329648.67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8" hidden="1" thickBot="1" x14ac:dyDescent="0.25">
      <c r="A120" s="375" t="s">
        <v>88</v>
      </c>
      <c r="B120" s="368">
        <f>+B17</f>
        <v>12079114121.09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1938215527.5799999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32" spans="5:5" x14ac:dyDescent="0.2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030A0"/>
    <pageSetUpPr fitToPage="1"/>
  </sheetPr>
  <dimension ref="A1:T132"/>
  <sheetViews>
    <sheetView zoomScale="85" zoomScaleNormal="85" workbookViewId="0">
      <selection activeCell="H4" sqref="H4:I6"/>
    </sheetView>
  </sheetViews>
  <sheetFormatPr defaultColWidth="9" defaultRowHeight="14.25" x14ac:dyDescent="0.2"/>
  <cols>
    <col min="1" max="1" width="17.875" style="2" customWidth="1"/>
    <col min="2" max="2" width="14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75" style="3" bestFit="1" customWidth="1"/>
    <col min="14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191</v>
      </c>
      <c r="B1" s="1180"/>
      <c r="C1" s="1180"/>
      <c r="D1" s="1180"/>
      <c r="E1" s="1180"/>
      <c r="F1" s="1180"/>
      <c r="G1" s="1180"/>
      <c r="H1" s="1180"/>
      <c r="I1" s="1180"/>
    </row>
    <row r="2" spans="1:20" ht="24" customHeight="1" x14ac:dyDescent="0.2">
      <c r="A2" s="1222" t="s">
        <v>2</v>
      </c>
      <c r="B2" s="1224" t="s">
        <v>178</v>
      </c>
      <c r="C2" s="1225"/>
      <c r="D2" s="1225"/>
      <c r="E2" s="1225"/>
      <c r="F2" s="1225"/>
      <c r="G2" s="1225"/>
      <c r="H2" s="1225"/>
      <c r="I2" s="1226"/>
    </row>
    <row r="3" spans="1:20" ht="24" customHeight="1" x14ac:dyDescent="0.2">
      <c r="A3" s="1223"/>
      <c r="B3" s="1224" t="s">
        <v>3</v>
      </c>
      <c r="C3" s="1226"/>
      <c r="D3" s="1224" t="s">
        <v>4</v>
      </c>
      <c r="E3" s="1226"/>
      <c r="F3" s="1248" t="s">
        <v>5</v>
      </c>
      <c r="G3" s="1249"/>
      <c r="H3" s="1224" t="s">
        <v>6</v>
      </c>
      <c r="I3" s="1226"/>
    </row>
    <row r="4" spans="1:20" ht="24" customHeight="1" x14ac:dyDescent="0.2">
      <c r="A4" s="473" t="s">
        <v>9</v>
      </c>
      <c r="B4" s="1231">
        <v>28</v>
      </c>
      <c r="C4" s="1232"/>
      <c r="D4" s="1231">
        <v>47</v>
      </c>
      <c r="E4" s="1232"/>
      <c r="F4" s="1242">
        <v>82</v>
      </c>
      <c r="G4" s="1243"/>
      <c r="H4" s="1231">
        <v>100</v>
      </c>
      <c r="I4" s="1232"/>
    </row>
    <row r="5" spans="1:20" ht="24" customHeight="1" x14ac:dyDescent="0.2">
      <c r="A5" s="473" t="s">
        <v>10</v>
      </c>
      <c r="B5" s="1235">
        <v>33</v>
      </c>
      <c r="C5" s="1236"/>
      <c r="D5" s="1235">
        <v>53</v>
      </c>
      <c r="E5" s="1236"/>
      <c r="F5" s="1244">
        <v>82</v>
      </c>
      <c r="G5" s="1245"/>
      <c r="H5" s="1235">
        <v>100</v>
      </c>
      <c r="I5" s="1236"/>
    </row>
    <row r="6" spans="1:20" ht="24" customHeight="1" x14ac:dyDescent="0.2">
      <c r="A6" s="473" t="s">
        <v>11</v>
      </c>
      <c r="B6" s="1227">
        <v>11</v>
      </c>
      <c r="C6" s="1228"/>
      <c r="D6" s="1227">
        <v>24</v>
      </c>
      <c r="E6" s="1228"/>
      <c r="F6" s="1246">
        <v>80</v>
      </c>
      <c r="G6" s="1247"/>
      <c r="H6" s="1227">
        <v>100</v>
      </c>
      <c r="I6" s="1228"/>
    </row>
    <row r="7" spans="1:20" ht="20.25" customHeight="1" x14ac:dyDescent="0.2">
      <c r="A7" s="1180" t="s">
        <v>194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192</v>
      </c>
      <c r="N7" s="1187"/>
      <c r="O7" s="1187"/>
    </row>
    <row r="8" spans="1:20" s="34" customFormat="1" ht="39.75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193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38">
        <f>+B11+B12</f>
        <v>346216.39825894998</v>
      </c>
      <c r="C10" s="629"/>
      <c r="D10" s="638">
        <f>+D11+D12</f>
        <v>1429.40134081</v>
      </c>
      <c r="E10" s="638">
        <f>+E11+E12</f>
        <v>215668.29348118999</v>
      </c>
      <c r="F10" s="630">
        <f>+E10*100/B10</f>
        <v>62.29291696341965</v>
      </c>
      <c r="G10" s="631">
        <v>93</v>
      </c>
      <c r="H10" s="632">
        <f>+F10-G10</f>
        <v>-30.70708303658035</v>
      </c>
      <c r="I10" s="638">
        <f>+I11+I12</f>
        <v>217097.69482199999</v>
      </c>
      <c r="J10" s="630">
        <f>+I10*100/B10</f>
        <v>62.705780521586789</v>
      </c>
      <c r="K10" s="630">
        <v>82</v>
      </c>
      <c r="L10" s="641">
        <f>+J10-K10</f>
        <v>-19.294219478413211</v>
      </c>
      <c r="M10" s="633">
        <f>+B10-I10</f>
        <v>129118.70343694999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198342.60913015</v>
      </c>
      <c r="C11" s="640"/>
      <c r="D11" s="639">
        <v>76.952225130000002</v>
      </c>
      <c r="E11" s="639">
        <v>190312.17681151</v>
      </c>
      <c r="F11" s="634">
        <f>+E11*100/B11</f>
        <v>95.951231884133108</v>
      </c>
      <c r="G11" s="635">
        <v>98</v>
      </c>
      <c r="H11" s="636">
        <f>+F11-G11</f>
        <v>-2.048768115866892</v>
      </c>
      <c r="I11" s="639">
        <v>190389.12903663999</v>
      </c>
      <c r="J11" s="634">
        <f>+I11*100/B11</f>
        <v>95.990029510859657</v>
      </c>
      <c r="K11" s="634">
        <v>82</v>
      </c>
      <c r="L11" s="643">
        <f>+J11-K11</f>
        <v>13.990029510859657</v>
      </c>
      <c r="M11" s="637">
        <f>+B11-I11</f>
        <v>7953.4800935100066</v>
      </c>
      <c r="N11" s="468"/>
      <c r="O11" s="468"/>
      <c r="P11" s="68"/>
      <c r="Q11" s="533">
        <f>+D11+E11</f>
        <v>190389.12903663999</v>
      </c>
    </row>
    <row r="12" spans="1:20" ht="24" customHeight="1" x14ac:dyDescent="0.2">
      <c r="A12" s="474" t="s">
        <v>11</v>
      </c>
      <c r="B12" s="639">
        <v>147873.78912880001</v>
      </c>
      <c r="C12" s="640"/>
      <c r="D12" s="639">
        <v>1352.44911568</v>
      </c>
      <c r="E12" s="639">
        <v>25356.116669679999</v>
      </c>
      <c r="F12" s="634">
        <f>+E12*100/B12</f>
        <v>17.147133930269746</v>
      </c>
      <c r="G12" s="635">
        <v>75</v>
      </c>
      <c r="H12" s="636">
        <f>+F12-G12</f>
        <v>-57.852866069730254</v>
      </c>
      <c r="I12" s="639">
        <v>26708.565785359999</v>
      </c>
      <c r="J12" s="634">
        <f t="shared" ref="J12" si="0">+I12*100/B12</f>
        <v>18.061730846767233</v>
      </c>
      <c r="K12" s="634">
        <v>80</v>
      </c>
      <c r="L12" s="642">
        <f>+J12-K12</f>
        <v>-61.938269153232767</v>
      </c>
      <c r="M12" s="637">
        <f>+B12-I12</f>
        <v>121165.22334344001</v>
      </c>
      <c r="N12" s="468"/>
      <c r="O12" s="468"/>
      <c r="P12" s="68"/>
      <c r="Q12" s="533">
        <f>+D12+E12</f>
        <v>26708.565785359999</v>
      </c>
    </row>
    <row r="13" spans="1:20" ht="30.75" customHeight="1" x14ac:dyDescent="0.2">
      <c r="A13" s="1180" t="s">
        <v>107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241" t="s">
        <v>192</v>
      </c>
      <c r="N13" s="1241"/>
      <c r="O13" s="1241"/>
    </row>
    <row r="14" spans="1:20" s="34" customFormat="1" ht="39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193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19397539294.760002</v>
      </c>
      <c r="C16" s="78">
        <f>+C17+C18</f>
        <v>0</v>
      </c>
      <c r="D16" s="79">
        <f>+D17+D18</f>
        <v>25655985.309999958</v>
      </c>
      <c r="E16" s="80">
        <f>+E17+E18</f>
        <v>12583854523.960001</v>
      </c>
      <c r="F16" s="50">
        <f>+E16*100/B16</f>
        <v>64.873458085270471</v>
      </c>
      <c r="G16" s="435">
        <v>93</v>
      </c>
      <c r="H16" s="436">
        <f>+F16-G16</f>
        <v>-28.126541914729529</v>
      </c>
      <c r="I16" s="82">
        <f>+C16+D16+E16</f>
        <v>12609510509.27</v>
      </c>
      <c r="J16" s="50">
        <f>+I16*100/B16</f>
        <v>65.005722208673646</v>
      </c>
      <c r="K16" s="50">
        <v>82</v>
      </c>
      <c r="L16" s="622">
        <f>+J16-K16</f>
        <v>-16.994277791326354</v>
      </c>
      <c r="M16" s="83">
        <f>+B16-I16</f>
        <v>6788028785.4900017</v>
      </c>
      <c r="N16" s="646">
        <v>24</v>
      </c>
      <c r="O16" s="646">
        <v>24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13286039624.700001</v>
      </c>
      <c r="C17" s="88" t="s">
        <v>34</v>
      </c>
      <c r="D17" s="89">
        <v>8703950.7600000054</v>
      </c>
      <c r="E17" s="90">
        <v>11138014659.02</v>
      </c>
      <c r="F17" s="64">
        <f>+E17*100/B17</f>
        <v>83.832466059437152</v>
      </c>
      <c r="G17" s="437">
        <v>98</v>
      </c>
      <c r="H17" s="438">
        <f>+F17-G17</f>
        <v>-14.167533940562848</v>
      </c>
      <c r="I17" s="92">
        <v>11146718609.780001</v>
      </c>
      <c r="J17" s="64">
        <f>+I17*100/B17</f>
        <v>83.897978063058005</v>
      </c>
      <c r="K17" s="64">
        <v>82</v>
      </c>
      <c r="L17" s="546">
        <f>+J17-K17</f>
        <v>1.8979780630580052</v>
      </c>
      <c r="M17" s="93">
        <f>+B17-I17</f>
        <v>2139321014.9200001</v>
      </c>
      <c r="N17" s="437">
        <v>98</v>
      </c>
      <c r="O17" s="437">
        <v>98</v>
      </c>
      <c r="P17" s="68"/>
      <c r="Q17" s="35" t="s">
        <v>31</v>
      </c>
    </row>
    <row r="18" spans="1:20" ht="25.5" customHeight="1" x14ac:dyDescent="0.2">
      <c r="A18" s="568" t="s">
        <v>11</v>
      </c>
      <c r="B18" s="569">
        <v>6111499670.0600004</v>
      </c>
      <c r="C18" s="570" t="s">
        <v>34</v>
      </c>
      <c r="D18" s="571">
        <v>16952034.549999952</v>
      </c>
      <c r="E18" s="572">
        <v>1445839864.9400001</v>
      </c>
      <c r="F18" s="573">
        <f>+E18*100/B18</f>
        <v>23.657693577619145</v>
      </c>
      <c r="G18" s="574">
        <v>75</v>
      </c>
      <c r="H18" s="575">
        <f t="shared" ref="H18" si="1">+F18-G18</f>
        <v>-51.342306422380858</v>
      </c>
      <c r="I18" s="576">
        <v>1462791899.49</v>
      </c>
      <c r="J18" s="573">
        <f t="shared" ref="J18" si="2">+I18*100/B18</f>
        <v>23.935072870185376</v>
      </c>
      <c r="K18" s="573">
        <v>80</v>
      </c>
      <c r="L18" s="623">
        <f>+J18-K18</f>
        <v>-56.06492712981462</v>
      </c>
      <c r="M18" s="578">
        <f>+B18-I18</f>
        <v>4648707770.5700006</v>
      </c>
      <c r="N18" s="647">
        <v>12</v>
      </c>
      <c r="O18" s="647">
        <v>13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207" t="s">
        <v>110</v>
      </c>
      <c r="B21" s="547">
        <v>1793.65</v>
      </c>
      <c r="C21" s="547">
        <v>52.44</v>
      </c>
      <c r="D21" s="547">
        <v>492.87</v>
      </c>
      <c r="E21" s="547">
        <v>1247.74</v>
      </c>
      <c r="F21" s="550">
        <f>+E21*100/B21</f>
        <v>69.564296267387732</v>
      </c>
      <c r="G21" s="210"/>
      <c r="H21" s="210"/>
      <c r="I21" s="547">
        <v>1740.61</v>
      </c>
      <c r="J21" s="550">
        <f>+I21*100/B21</f>
        <v>97.042901346416514</v>
      </c>
      <c r="K21" s="4"/>
      <c r="L21" s="644">
        <v>7.0000000000000007E-2</v>
      </c>
      <c r="M21" s="644">
        <v>0.53</v>
      </c>
      <c r="N21" s="547">
        <v>545.91</v>
      </c>
      <c r="O21" s="214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</row>
    <row r="25" spans="1:20" ht="17.25" customHeight="1" x14ac:dyDescent="0.2">
      <c r="A25" s="551" t="s">
        <v>195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39" t="s">
        <v>203</v>
      </c>
      <c r="B26" s="1240"/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19397539294.760002</v>
      </c>
      <c r="C30" s="245">
        <f>+C31+C32</f>
        <v>25655985.309999958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13286039624.700001</v>
      </c>
      <c r="C31" s="253">
        <f>+D17</f>
        <v>8703950.7600000054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6111499670.0600004</v>
      </c>
      <c r="C32" s="253">
        <f>D18</f>
        <v>16952034.549999952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19397539294.760002</v>
      </c>
      <c r="C66" s="267">
        <f>+C67+C68</f>
        <v>12583854523.960001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13286039624.700001</v>
      </c>
      <c r="C67" s="316">
        <f>+E17</f>
        <v>11138014659.02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6111499670.0600004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/>
      <c r="L85" s="1191"/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/>
      <c r="J86" s="1176"/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/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/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19397539294.760002</v>
      </c>
      <c r="C89" s="340">
        <f>+C90+C91</f>
        <v>12583854523.960001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13286039624.700001</v>
      </c>
      <c r="C90" s="340">
        <f>+E17</f>
        <v>11138014659.02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6111499670.0600004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/>
      <c r="L94" s="1197"/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/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/>
      <c r="J108" s="308"/>
      <c r="K108" s="1191"/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/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/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19397539294.760002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13286039624.700001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6111499670.0600004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1793.65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68">
    <mergeCell ref="A2:A3"/>
    <mergeCell ref="B3:C3"/>
    <mergeCell ref="D3:E3"/>
    <mergeCell ref="F3:G3"/>
    <mergeCell ref="A1:I1"/>
    <mergeCell ref="H3:I3"/>
    <mergeCell ref="B2:I2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H4:I4"/>
    <mergeCell ref="H5:I5"/>
    <mergeCell ref="H6:I6"/>
    <mergeCell ref="A24:O24"/>
    <mergeCell ref="A28:A29"/>
    <mergeCell ref="B28:B29"/>
    <mergeCell ref="E28:E29"/>
    <mergeCell ref="A35:A36"/>
    <mergeCell ref="B35:B36"/>
    <mergeCell ref="C35:C36"/>
    <mergeCell ref="A26:O2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  <pageSetUpPr fitToPage="1"/>
  </sheetPr>
  <dimension ref="A1:T132"/>
  <sheetViews>
    <sheetView topLeftCell="A3" zoomScale="85" zoomScaleNormal="85" workbookViewId="0">
      <selection activeCell="K4" sqref="K4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191</v>
      </c>
      <c r="B1" s="1180"/>
      <c r="C1" s="1180"/>
      <c r="D1" s="1180"/>
      <c r="E1" s="1180"/>
      <c r="F1" s="1180"/>
      <c r="G1" s="1180"/>
      <c r="H1" s="1180"/>
      <c r="I1" s="1180"/>
    </row>
    <row r="2" spans="1:20" ht="24" customHeight="1" x14ac:dyDescent="0.2">
      <c r="A2" s="1250" t="s">
        <v>2</v>
      </c>
      <c r="B2" s="1183" t="s">
        <v>3</v>
      </c>
      <c r="C2" s="1184"/>
      <c r="D2" s="1183" t="s">
        <v>4</v>
      </c>
      <c r="E2" s="1184"/>
      <c r="F2" s="1252" t="s">
        <v>5</v>
      </c>
      <c r="G2" s="1253"/>
      <c r="H2" s="1254" t="s">
        <v>6</v>
      </c>
      <c r="I2" s="1255"/>
    </row>
    <row r="3" spans="1:20" ht="24" customHeight="1" x14ac:dyDescent="0.2">
      <c r="A3" s="1251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48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180" t="s">
        <v>194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206</v>
      </c>
      <c r="N7" s="1187"/>
      <c r="O7" s="1187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30" t="s">
        <v>211</v>
      </c>
      <c r="I8" s="461" t="s">
        <v>20</v>
      </c>
      <c r="J8" s="28" t="s">
        <v>21</v>
      </c>
      <c r="K8" s="28" t="s">
        <v>193</v>
      </c>
      <c r="L8" s="30" t="s">
        <v>211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4" customHeight="1" x14ac:dyDescent="0.2">
      <c r="A10" s="473" t="s">
        <v>9</v>
      </c>
      <c r="B10" s="663">
        <f>+B11+B12</f>
        <v>494149.199318</v>
      </c>
      <c r="C10" s="78">
        <f>+C11+C12</f>
        <v>0</v>
      </c>
      <c r="D10" s="663">
        <f>+D11+D12</f>
        <v>39334.88372713</v>
      </c>
      <c r="E10" s="663">
        <f>+E11+E12</f>
        <v>267021.70839017001</v>
      </c>
      <c r="F10" s="630">
        <f>+E10*100/B10</f>
        <v>54.036657098443143</v>
      </c>
      <c r="G10" s="630">
        <v>51</v>
      </c>
      <c r="H10" s="664">
        <f>+F10-G10</f>
        <v>3.0366570984431434</v>
      </c>
      <c r="I10" s="663">
        <f>+I11+I12</f>
        <v>306356.59211730002</v>
      </c>
      <c r="J10" s="630">
        <f>+I10*100/B10</f>
        <v>61.996780029213461</v>
      </c>
      <c r="K10" s="630">
        <v>82</v>
      </c>
      <c r="L10" s="641">
        <f>+J10-K10</f>
        <v>-20.003219970786539</v>
      </c>
      <c r="M10" s="633">
        <f>+B10-I10</f>
        <v>187792.60720069997</v>
      </c>
      <c r="N10" s="468"/>
      <c r="O10" s="468"/>
      <c r="P10" s="56"/>
      <c r="Q10" s="57"/>
      <c r="R10" s="58"/>
      <c r="S10" s="58"/>
      <c r="T10" s="58"/>
    </row>
    <row r="11" spans="1:20" ht="24" customHeight="1" x14ac:dyDescent="0.2">
      <c r="A11" s="474" t="s">
        <v>10</v>
      </c>
      <c r="B11" s="639">
        <v>279248.91101312003</v>
      </c>
      <c r="C11" s="88" t="s">
        <v>34</v>
      </c>
      <c r="D11" s="639">
        <v>877.87322801000005</v>
      </c>
      <c r="E11" s="639">
        <v>228623.00407945001</v>
      </c>
      <c r="F11" s="634">
        <f>+E11*100/B11</f>
        <v>81.870687785317287</v>
      </c>
      <c r="G11" s="634">
        <v>48</v>
      </c>
      <c r="H11" s="665">
        <f>+F11-G11</f>
        <v>33.870687785317287</v>
      </c>
      <c r="I11" s="639">
        <v>229500.87730746</v>
      </c>
      <c r="J11" s="634">
        <f>+I11*100/B11</f>
        <v>82.185057221826483</v>
      </c>
      <c r="K11" s="634">
        <v>82</v>
      </c>
      <c r="L11" s="643">
        <f>+J11-K11</f>
        <v>0.18505722182648299</v>
      </c>
      <c r="M11" s="637">
        <f>+B11-I11</f>
        <v>49748.033705660026</v>
      </c>
      <c r="N11" s="468"/>
      <c r="O11" s="468"/>
      <c r="P11" s="68"/>
      <c r="Q11" s="533">
        <f>+D11+E11</f>
        <v>229500.87730746</v>
      </c>
    </row>
    <row r="12" spans="1:20" ht="24" customHeight="1" x14ac:dyDescent="0.2">
      <c r="A12" s="474" t="s">
        <v>11</v>
      </c>
      <c r="B12" s="639">
        <v>214900.28830488</v>
      </c>
      <c r="C12" s="570" t="s">
        <v>34</v>
      </c>
      <c r="D12" s="639">
        <v>38457.010499119999</v>
      </c>
      <c r="E12" s="639">
        <v>38398.704310720001</v>
      </c>
      <c r="F12" s="634">
        <f>+E12*100/B12</f>
        <v>17.868149276860713</v>
      </c>
      <c r="G12" s="634">
        <v>21</v>
      </c>
      <c r="H12" s="666">
        <f>+F12-G12</f>
        <v>-3.1318507231392871</v>
      </c>
      <c r="I12" s="639">
        <v>76855.714809840007</v>
      </c>
      <c r="J12" s="634">
        <f t="shared" ref="J12" si="0">+I12*100/B12</f>
        <v>35.763430294148542</v>
      </c>
      <c r="K12" s="634">
        <v>80</v>
      </c>
      <c r="L12" s="642">
        <f>+J12-K12</f>
        <v>-44.236569705851458</v>
      </c>
      <c r="M12" s="637">
        <f>+B12-I12</f>
        <v>138044.57349504001</v>
      </c>
      <c r="N12" s="468"/>
      <c r="O12" s="468"/>
      <c r="P12" s="68"/>
      <c r="Q12" s="533">
        <f>+D12+E12</f>
        <v>76855.714809839992</v>
      </c>
    </row>
    <row r="13" spans="1:20" ht="24" customHeight="1" x14ac:dyDescent="0.2">
      <c r="A13" s="1180" t="s">
        <v>107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204</v>
      </c>
      <c r="N13" s="1187"/>
      <c r="O13" s="1187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 x14ac:dyDescent="0.2">
      <c r="A16" s="45" t="s">
        <v>9</v>
      </c>
      <c r="B16" s="77">
        <f>+B17+B18</f>
        <v>23966706568.059998</v>
      </c>
      <c r="C16" s="78">
        <f>+C17+C18</f>
        <v>0</v>
      </c>
      <c r="D16" s="79">
        <f>+D17+D18</f>
        <v>392429982.52999997</v>
      </c>
      <c r="E16" s="80">
        <f>+E17+E18</f>
        <v>12583848444.960001</v>
      </c>
      <c r="F16" s="50">
        <f>+E16*100/B16</f>
        <v>52.50553892010457</v>
      </c>
      <c r="G16" s="50">
        <v>51</v>
      </c>
      <c r="H16" s="656">
        <f>+F16-G16</f>
        <v>1.5055389201045699</v>
      </c>
      <c r="I16" s="82">
        <f>+C16+D16+E16</f>
        <v>12976278427.490002</v>
      </c>
      <c r="J16" s="50">
        <f>+I16*100/B16</f>
        <v>54.142935286666621</v>
      </c>
      <c r="K16" s="50">
        <v>82</v>
      </c>
      <c r="L16" s="622">
        <f>+J16-K16</f>
        <v>-27.857064713333379</v>
      </c>
      <c r="M16" s="83">
        <f>+B16-I16</f>
        <v>10990428140.569996</v>
      </c>
      <c r="N16" s="646">
        <v>1</v>
      </c>
      <c r="O16" s="646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14932610918.17</v>
      </c>
      <c r="C17" s="88" t="s">
        <v>34</v>
      </c>
      <c r="D17" s="89">
        <v>123129100.61999997</v>
      </c>
      <c r="E17" s="90">
        <v>11138008580.02</v>
      </c>
      <c r="F17" s="64">
        <f>+E17*100/B17</f>
        <v>74.588487177867009</v>
      </c>
      <c r="G17" s="64">
        <v>48</v>
      </c>
      <c r="H17" s="657">
        <f>+F17-G17</f>
        <v>26.588487177867009</v>
      </c>
      <c r="I17" s="92">
        <v>11261137680.640001</v>
      </c>
      <c r="J17" s="64">
        <f>+I17*100/B17</f>
        <v>75.413052294407876</v>
      </c>
      <c r="K17" s="64">
        <v>82</v>
      </c>
      <c r="L17" s="625">
        <f>+J17-K17</f>
        <v>-6.5869477055921237</v>
      </c>
      <c r="M17" s="93">
        <f>+B17-I17</f>
        <v>3671473237.5299988</v>
      </c>
      <c r="N17" s="437"/>
      <c r="O17" s="437"/>
      <c r="P17" s="68"/>
      <c r="Q17" s="35" t="s">
        <v>31</v>
      </c>
    </row>
    <row r="18" spans="1:20" ht="25.5" customHeight="1" x14ac:dyDescent="0.2">
      <c r="A18" s="568" t="s">
        <v>11</v>
      </c>
      <c r="B18" s="569">
        <v>9034095649.8899994</v>
      </c>
      <c r="C18" s="570" t="s">
        <v>34</v>
      </c>
      <c r="D18" s="571">
        <v>269300881.91000003</v>
      </c>
      <c r="E18" s="572">
        <v>1445839864.9400001</v>
      </c>
      <c r="F18" s="573">
        <f>+E18*100/B18</f>
        <v>16.004256773145908</v>
      </c>
      <c r="G18" s="573">
        <v>21</v>
      </c>
      <c r="H18" s="658">
        <f>+F18-G18</f>
        <v>-4.995743226854092</v>
      </c>
      <c r="I18" s="576">
        <v>1715140746.8499999</v>
      </c>
      <c r="J18" s="573">
        <f t="shared" ref="J18" si="1">+I18*100/B18</f>
        <v>18.985195788478105</v>
      </c>
      <c r="K18" s="573">
        <v>80</v>
      </c>
      <c r="L18" s="623">
        <f>+J18-K18</f>
        <v>-61.014804211521891</v>
      </c>
      <c r="M18" s="578">
        <f>+B18-I18</f>
        <v>7318954903.039999</v>
      </c>
      <c r="N18" s="647">
        <v>1</v>
      </c>
      <c r="O18" s="647">
        <v>1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45696430.910000004</v>
      </c>
      <c r="D21" s="659">
        <v>419509626.88</v>
      </c>
      <c r="E21" s="659">
        <v>1327843701.1199999</v>
      </c>
      <c r="F21" s="550">
        <f>+E21*100/B21</f>
        <v>74.030277805183886</v>
      </c>
      <c r="G21" s="210"/>
      <c r="H21" s="210"/>
      <c r="I21" s="659">
        <v>1747353328</v>
      </c>
      <c r="J21" s="550">
        <f>+I21*100/B21</f>
        <v>97.418884607083996</v>
      </c>
      <c r="K21" s="4"/>
      <c r="L21" s="660">
        <v>73068.11</v>
      </c>
      <c r="M21" s="660">
        <v>526664.0900000477</v>
      </c>
      <c r="N21" s="659">
        <v>465805789.99000001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  <c r="Q24" s="661"/>
    </row>
    <row r="25" spans="1:20" ht="17.25" customHeight="1" x14ac:dyDescent="0.2">
      <c r="A25" s="551" t="s">
        <v>205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39" t="s">
        <v>203</v>
      </c>
      <c r="B26" s="1240"/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23966706568.059998</v>
      </c>
      <c r="C30" s="245">
        <f>+C31+C32</f>
        <v>392429982.52999997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14932610918.17</v>
      </c>
      <c r="C31" s="253">
        <f>+D17</f>
        <v>123129100.61999997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9034095649.8899994</v>
      </c>
      <c r="C32" s="253">
        <f>D18</f>
        <v>269300881.91000003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23966706568.059998</v>
      </c>
      <c r="C66" s="267">
        <f>+C67+C68</f>
        <v>12583848444.960001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14932610918.17</v>
      </c>
      <c r="C67" s="316">
        <f>+E17</f>
        <v>11138008580.02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9034095649.8899994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/>
      <c r="L85" s="1191"/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/>
      <c r="J86" s="1176"/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/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/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23966706568.059998</v>
      </c>
      <c r="C89" s="340">
        <f>+C90+C91</f>
        <v>12583848444.960001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14932610918.17</v>
      </c>
      <c r="C90" s="340">
        <f>+E17</f>
        <v>11138008580.02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9034095649.8899994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/>
      <c r="L94" s="1197"/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/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/>
      <c r="J108" s="308"/>
      <c r="K108" s="1191"/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/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/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23966706568.059998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14932610918.17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9034095649.8899994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A7:L7"/>
    <mergeCell ref="M7:O7"/>
    <mergeCell ref="A1:I1"/>
    <mergeCell ref="A2:A3"/>
    <mergeCell ref="B2:C2"/>
    <mergeCell ref="D2:E2"/>
    <mergeCell ref="F2:G2"/>
    <mergeCell ref="H2:I2"/>
    <mergeCell ref="A13:L13"/>
    <mergeCell ref="M13:O13"/>
    <mergeCell ref="A24:O24"/>
    <mergeCell ref="A26:O26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L85:L88"/>
    <mergeCell ref="C86:C88"/>
    <mergeCell ref="D86:D88"/>
    <mergeCell ref="F86:F88"/>
    <mergeCell ref="G86:G88"/>
    <mergeCell ref="H86:H88"/>
    <mergeCell ref="J86:J88"/>
    <mergeCell ref="K85:K88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D53:E53"/>
    <mergeCell ref="A70:A71"/>
    <mergeCell ref="G116:G117"/>
    <mergeCell ref="A94:A95"/>
    <mergeCell ref="B94:B95"/>
    <mergeCell ref="E94:F94"/>
    <mergeCell ref="B70:B71"/>
    <mergeCell ref="C70:C71"/>
    <mergeCell ref="D70:D71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6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030A0"/>
    <pageSetUpPr fitToPage="1"/>
  </sheetPr>
  <dimension ref="A1:T132"/>
  <sheetViews>
    <sheetView zoomScale="70" zoomScaleNormal="70" workbookViewId="0">
      <selection activeCell="A13" sqref="A13:L13"/>
    </sheetView>
  </sheetViews>
  <sheetFormatPr defaultColWidth="9" defaultRowHeight="14.25" x14ac:dyDescent="0.2"/>
  <cols>
    <col min="1" max="1" width="17.875" style="2" customWidth="1"/>
    <col min="2" max="2" width="15.25" style="3" customWidth="1"/>
    <col min="3" max="3" width="13.25" style="221" customWidth="1"/>
    <col min="4" max="4" width="14" style="3" customWidth="1"/>
    <col min="5" max="5" width="14.5" style="3" customWidth="1"/>
    <col min="6" max="6" width="12" style="222" customWidth="1"/>
    <col min="7" max="7" width="11.75" style="2" customWidth="1"/>
    <col min="8" max="8" width="11.125" style="2" customWidth="1"/>
    <col min="9" max="9" width="15.125" style="162" customWidth="1"/>
    <col min="10" max="10" width="10.5" style="2" bestFit="1" customWidth="1"/>
    <col min="11" max="11" width="9.625" style="2" bestFit="1" customWidth="1"/>
    <col min="12" max="12" width="10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180" t="s">
        <v>191</v>
      </c>
      <c r="B1" s="1180"/>
      <c r="C1" s="1180"/>
      <c r="D1" s="1180"/>
      <c r="E1" s="1180"/>
      <c r="F1" s="1180"/>
      <c r="G1" s="1180"/>
      <c r="H1" s="1180"/>
      <c r="I1" s="1180"/>
    </row>
    <row r="2" spans="1:20" ht="24" customHeight="1" x14ac:dyDescent="0.2">
      <c r="A2" s="1250" t="s">
        <v>2</v>
      </c>
      <c r="B2" s="1183" t="s">
        <v>3</v>
      </c>
      <c r="C2" s="1184"/>
      <c r="D2" s="1183" t="s">
        <v>4</v>
      </c>
      <c r="E2" s="1184"/>
      <c r="F2" s="1252" t="s">
        <v>5</v>
      </c>
      <c r="G2" s="1253"/>
      <c r="H2" s="1254" t="s">
        <v>6</v>
      </c>
      <c r="I2" s="1255"/>
    </row>
    <row r="3" spans="1:20" ht="24" customHeight="1" x14ac:dyDescent="0.2">
      <c r="A3" s="1251"/>
      <c r="B3" s="5" t="s">
        <v>7</v>
      </c>
      <c r="C3" s="6" t="s">
        <v>8</v>
      </c>
      <c r="D3" s="5" t="s">
        <v>7</v>
      </c>
      <c r="E3" s="5" t="s">
        <v>8</v>
      </c>
      <c r="F3" s="651" t="s">
        <v>7</v>
      </c>
      <c r="G3" s="652" t="s">
        <v>8</v>
      </c>
      <c r="H3" s="7" t="s">
        <v>7</v>
      </c>
      <c r="I3" s="5" t="s">
        <v>8</v>
      </c>
    </row>
    <row r="4" spans="1:20" ht="24" customHeight="1" x14ac:dyDescent="0.2">
      <c r="A4" s="11" t="s">
        <v>9</v>
      </c>
      <c r="B4" s="12">
        <v>24</v>
      </c>
      <c r="C4" s="12">
        <v>28</v>
      </c>
      <c r="D4" s="12">
        <v>41</v>
      </c>
      <c r="E4" s="12">
        <v>47</v>
      </c>
      <c r="F4" s="653">
        <v>51</v>
      </c>
      <c r="G4" s="653">
        <v>82</v>
      </c>
      <c r="H4" s="12">
        <v>93</v>
      </c>
      <c r="I4" s="648">
        <v>100</v>
      </c>
    </row>
    <row r="5" spans="1:20" ht="24" customHeight="1" x14ac:dyDescent="0.2">
      <c r="A5" s="15" t="s">
        <v>10</v>
      </c>
      <c r="B5" s="16">
        <v>29</v>
      </c>
      <c r="C5" s="16">
        <v>33</v>
      </c>
      <c r="D5" s="16">
        <v>47</v>
      </c>
      <c r="E5" s="16">
        <v>53</v>
      </c>
      <c r="F5" s="654">
        <v>58</v>
      </c>
      <c r="G5" s="654">
        <v>82</v>
      </c>
      <c r="H5" s="16">
        <v>98</v>
      </c>
      <c r="I5" s="649">
        <v>100</v>
      </c>
    </row>
    <row r="6" spans="1:20" ht="24" customHeight="1" x14ac:dyDescent="0.2">
      <c r="A6" s="19" t="s">
        <v>11</v>
      </c>
      <c r="B6" s="20">
        <v>7</v>
      </c>
      <c r="C6" s="20">
        <v>11</v>
      </c>
      <c r="D6" s="20">
        <v>15</v>
      </c>
      <c r="E6" s="20">
        <v>24</v>
      </c>
      <c r="F6" s="655">
        <v>21</v>
      </c>
      <c r="G6" s="655">
        <v>80</v>
      </c>
      <c r="H6" s="20">
        <v>75</v>
      </c>
      <c r="I6" s="650">
        <v>100</v>
      </c>
    </row>
    <row r="7" spans="1:20" ht="20.25" customHeight="1" x14ac:dyDescent="0.2">
      <c r="A7" s="1180" t="s">
        <v>194</v>
      </c>
      <c r="B7" s="1180"/>
      <c r="C7" s="1180"/>
      <c r="D7" s="1180"/>
      <c r="E7" s="1180"/>
      <c r="F7" s="1180"/>
      <c r="G7" s="1180"/>
      <c r="H7" s="1180"/>
      <c r="I7" s="1180"/>
      <c r="J7" s="1180"/>
      <c r="K7" s="1180"/>
      <c r="L7" s="1180"/>
      <c r="M7" s="1187" t="s">
        <v>212</v>
      </c>
      <c r="N7" s="1187"/>
      <c r="O7" s="1187"/>
    </row>
    <row r="8" spans="1:20" s="34" customFormat="1" ht="48" customHeight="1" x14ac:dyDescent="0.2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28" t="s">
        <v>193</v>
      </c>
      <c r="H8" s="29" t="s">
        <v>211</v>
      </c>
      <c r="I8" s="461" t="s">
        <v>20</v>
      </c>
      <c r="J8" s="28" t="s">
        <v>21</v>
      </c>
      <c r="K8" s="28" t="s">
        <v>193</v>
      </c>
      <c r="L8" s="29" t="s">
        <v>211</v>
      </c>
      <c r="M8" s="684" t="s">
        <v>23</v>
      </c>
      <c r="N8" s="33" t="s">
        <v>24</v>
      </c>
      <c r="O8" s="33" t="s">
        <v>25</v>
      </c>
      <c r="Q8" s="35"/>
    </row>
    <row r="9" spans="1:20" ht="20.25" customHeight="1" x14ac:dyDescent="0.2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683"/>
      <c r="M9" s="487"/>
      <c r="N9" s="488"/>
      <c r="O9" s="488"/>
    </row>
    <row r="10" spans="1:20" s="674" customFormat="1" ht="24" customHeight="1" x14ac:dyDescent="0.2">
      <c r="A10" s="473" t="s">
        <v>9</v>
      </c>
      <c r="B10" s="663">
        <f>+B11+B12</f>
        <v>571822.85870472994</v>
      </c>
      <c r="C10" s="78">
        <f>+C11+C12</f>
        <v>0</v>
      </c>
      <c r="D10" s="681">
        <f>+D11+D12</f>
        <v>67652.310293699993</v>
      </c>
      <c r="E10" s="663">
        <f>+E11+E12</f>
        <v>287995.06076243002</v>
      </c>
      <c r="F10" s="630">
        <f>+E10*100/B10</f>
        <v>50.3643840707566</v>
      </c>
      <c r="G10" s="630">
        <v>51</v>
      </c>
      <c r="H10" s="670">
        <f>+F10-G10</f>
        <v>-0.63561592924340005</v>
      </c>
      <c r="I10" s="663">
        <f>+I11+I12</f>
        <v>355647.37105613004</v>
      </c>
      <c r="J10" s="630">
        <f>+I10*100/B10</f>
        <v>62.195374956105823</v>
      </c>
      <c r="K10" s="630">
        <v>82</v>
      </c>
      <c r="L10" s="670">
        <f>+J10-K10</f>
        <v>-19.804625043894177</v>
      </c>
      <c r="M10" s="685">
        <f>+B10-I10</f>
        <v>216175.4876485999</v>
      </c>
      <c r="N10" s="468"/>
      <c r="O10" s="468"/>
      <c r="P10" s="671"/>
      <c r="Q10" s="672"/>
      <c r="R10" s="673"/>
      <c r="S10" s="673"/>
      <c r="T10" s="673"/>
    </row>
    <row r="11" spans="1:20" s="678" customFormat="1" ht="24" customHeight="1" x14ac:dyDescent="0.55000000000000004">
      <c r="A11" s="474" t="s">
        <v>10</v>
      </c>
      <c r="B11" s="679">
        <v>305138.7726501</v>
      </c>
      <c r="C11" s="88" t="s">
        <v>34</v>
      </c>
      <c r="D11" s="682">
        <v>1346.3360806600001</v>
      </c>
      <c r="E11" s="529">
        <v>242542.27273088001</v>
      </c>
      <c r="F11" s="634">
        <f>+E11*100/B11</f>
        <v>79.485891165001547</v>
      </c>
      <c r="G11" s="634">
        <v>58</v>
      </c>
      <c r="H11" s="680">
        <f>+F11-G11</f>
        <v>21.485891165001547</v>
      </c>
      <c r="I11" s="529">
        <v>243888.60881154001</v>
      </c>
      <c r="J11" s="634">
        <f>+I11*100/B11</f>
        <v>79.927112078675421</v>
      </c>
      <c r="K11" s="634">
        <v>82</v>
      </c>
      <c r="L11" s="675">
        <f>+J11-K11</f>
        <v>-2.072887921324579</v>
      </c>
      <c r="M11" s="686">
        <f>+B11-I11</f>
        <v>61250.163838559994</v>
      </c>
      <c r="N11" s="468"/>
      <c r="O11" s="468"/>
      <c r="P11" s="676"/>
      <c r="Q11" s="677">
        <f>+D11+E11</f>
        <v>243888.60881154001</v>
      </c>
    </row>
    <row r="12" spans="1:20" s="678" customFormat="1" ht="24" customHeight="1" x14ac:dyDescent="0.55000000000000004">
      <c r="A12" s="474" t="s">
        <v>11</v>
      </c>
      <c r="B12" s="679">
        <v>266684.08605463</v>
      </c>
      <c r="C12" s="570" t="s">
        <v>34</v>
      </c>
      <c r="D12" s="682">
        <v>66305.974213039997</v>
      </c>
      <c r="E12" s="529">
        <v>45452.788031550001</v>
      </c>
      <c r="F12" s="634">
        <f>+E12*100/B12</f>
        <v>17.043682172410932</v>
      </c>
      <c r="G12" s="634">
        <v>21</v>
      </c>
      <c r="H12" s="675">
        <f>+F12-G12</f>
        <v>-3.9563178275890678</v>
      </c>
      <c r="I12" s="529">
        <v>111758.76224459001</v>
      </c>
      <c r="J12" s="634">
        <f t="shared" ref="J12" si="0">+I12*100/B12</f>
        <v>41.906798376299186</v>
      </c>
      <c r="K12" s="634">
        <v>80</v>
      </c>
      <c r="L12" s="675">
        <f>+J12-K12</f>
        <v>-38.093201623700814</v>
      </c>
      <c r="M12" s="686">
        <f>+B12-I12</f>
        <v>154925.32381003999</v>
      </c>
      <c r="N12" s="468"/>
      <c r="O12" s="468"/>
      <c r="P12" s="676"/>
      <c r="Q12" s="677">
        <f>+D12+E12</f>
        <v>111758.76224459001</v>
      </c>
    </row>
    <row r="13" spans="1:20" ht="24" customHeight="1" x14ac:dyDescent="0.2">
      <c r="A13" s="1180" t="s">
        <v>107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187" t="s">
        <v>212</v>
      </c>
      <c r="N13" s="1187"/>
      <c r="O13" s="1187"/>
    </row>
    <row r="14" spans="1:20" s="34" customFormat="1" ht="45.6" customHeight="1" x14ac:dyDescent="0.2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193</v>
      </c>
      <c r="H14" s="30" t="s">
        <v>211</v>
      </c>
      <c r="I14" s="24" t="s">
        <v>20</v>
      </c>
      <c r="J14" s="28" t="s">
        <v>21</v>
      </c>
      <c r="K14" s="28" t="s">
        <v>193</v>
      </c>
      <c r="L14" s="30" t="s">
        <v>211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 x14ac:dyDescent="0.2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3"/>
      <c r="O15" s="668"/>
    </row>
    <row r="16" spans="1:20" s="59" customFormat="1" ht="25.5" customHeight="1" x14ac:dyDescent="0.2">
      <c r="A16" s="45" t="s">
        <v>9</v>
      </c>
      <c r="B16" s="77">
        <f>+B17+B18</f>
        <v>27132993890.610001</v>
      </c>
      <c r="C16" s="78">
        <f>+C17+C18</f>
        <v>0</v>
      </c>
      <c r="D16" s="79">
        <f>+D17+D18</f>
        <v>1808806742.8</v>
      </c>
      <c r="E16" s="80">
        <f>+E17+E18</f>
        <v>18075118766.600002</v>
      </c>
      <c r="F16" s="50">
        <f>+E16*100/B16</f>
        <v>66.616750217362906</v>
      </c>
      <c r="G16" s="50">
        <v>51</v>
      </c>
      <c r="H16" s="656">
        <f>+F16-G16</f>
        <v>15.616750217362906</v>
      </c>
      <c r="I16" s="82">
        <f>+C16+D16+E16</f>
        <v>19883925509.400002</v>
      </c>
      <c r="J16" s="50">
        <f>+I16*100/B16</f>
        <v>73.283197532732629</v>
      </c>
      <c r="K16" s="50">
        <v>82</v>
      </c>
      <c r="L16" s="622">
        <f>+J16-K16</f>
        <v>-8.716802467267371</v>
      </c>
      <c r="M16" s="83">
        <f>+B16-I16</f>
        <v>7249068381.2099991</v>
      </c>
      <c r="N16" s="468">
        <v>1</v>
      </c>
      <c r="O16" s="468">
        <v>1</v>
      </c>
      <c r="P16" s="56"/>
      <c r="Q16" s="84" t="s">
        <v>30</v>
      </c>
      <c r="R16" s="85"/>
      <c r="S16" s="86"/>
    </row>
    <row r="17" spans="1:20" ht="25.5" x14ac:dyDescent="0.2">
      <c r="A17" s="60" t="s">
        <v>10</v>
      </c>
      <c r="B17" s="87">
        <v>17431655160.459999</v>
      </c>
      <c r="C17" s="88">
        <v>0</v>
      </c>
      <c r="D17" s="89">
        <v>97213010.000000015</v>
      </c>
      <c r="E17" s="90">
        <v>14548641143.960001</v>
      </c>
      <c r="F17" s="64">
        <f>+E17*100/B17</f>
        <v>83.461042626408172</v>
      </c>
      <c r="G17" s="64">
        <v>58</v>
      </c>
      <c r="H17" s="657">
        <f>+F17-G17</f>
        <v>25.461042626408172</v>
      </c>
      <c r="I17" s="92">
        <v>14645854153.960001</v>
      </c>
      <c r="J17" s="64">
        <f>+I17*100/B17</f>
        <v>84.018723518470026</v>
      </c>
      <c r="K17" s="64">
        <v>82</v>
      </c>
      <c r="L17" s="546">
        <f>+J17-K17</f>
        <v>2.0187235184700256</v>
      </c>
      <c r="M17" s="93">
        <f>+B17-I17</f>
        <v>2785801006.4999981</v>
      </c>
      <c r="N17" s="468"/>
      <c r="O17" s="468"/>
      <c r="P17" s="68"/>
      <c r="Q17" s="35" t="s">
        <v>31</v>
      </c>
    </row>
    <row r="18" spans="1:20" ht="25.5" customHeight="1" x14ac:dyDescent="0.2">
      <c r="A18" s="568" t="s">
        <v>11</v>
      </c>
      <c r="B18" s="569">
        <v>9701338730.1499996</v>
      </c>
      <c r="C18" s="570">
        <v>0</v>
      </c>
      <c r="D18" s="571">
        <v>1711593732.8</v>
      </c>
      <c r="E18" s="572">
        <v>3526477622.6400003</v>
      </c>
      <c r="F18" s="573">
        <f>+E18*100/B18</f>
        <v>36.350422562613431</v>
      </c>
      <c r="G18" s="573">
        <v>21</v>
      </c>
      <c r="H18" s="667">
        <f>+F18-G18</f>
        <v>15.350422562613431</v>
      </c>
      <c r="I18" s="576">
        <v>5238071355.4400005</v>
      </c>
      <c r="J18" s="573">
        <f t="shared" ref="J18" si="1">+I18*100/B18</f>
        <v>53.993283825468602</v>
      </c>
      <c r="K18" s="573">
        <v>80</v>
      </c>
      <c r="L18" s="623">
        <f>+J18-K18</f>
        <v>-26.006716174531398</v>
      </c>
      <c r="M18" s="578">
        <f>+B18-I18</f>
        <v>4463267374.7099991</v>
      </c>
      <c r="N18" s="647">
        <v>2</v>
      </c>
      <c r="O18" s="468">
        <v>6</v>
      </c>
      <c r="P18" s="68"/>
      <c r="Q18" s="35"/>
    </row>
    <row r="19" spans="1:20" s="195" customFormat="1" ht="20.25" customHeight="1" x14ac:dyDescent="0.2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  <c r="Q19" s="669"/>
    </row>
    <row r="20" spans="1:20" s="206" customFormat="1" ht="82.9" customHeight="1" x14ac:dyDescent="0.2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 x14ac:dyDescent="0.2">
      <c r="A21" s="662" t="s">
        <v>110</v>
      </c>
      <c r="B21" s="659">
        <v>1793649491.1099999</v>
      </c>
      <c r="C21" s="659">
        <v>45300061.909999996</v>
      </c>
      <c r="D21" s="659">
        <v>411100707.48000002</v>
      </c>
      <c r="E21" s="659">
        <v>1336648989.52</v>
      </c>
      <c r="F21" s="550">
        <f>+E21*100/B21</f>
        <v>74.521192470710361</v>
      </c>
      <c r="G21" s="210"/>
      <c r="H21" s="210"/>
      <c r="I21" s="659">
        <v>1747749697</v>
      </c>
      <c r="J21" s="550">
        <f>+I21*100/B21</f>
        <v>97.440983071804354</v>
      </c>
      <c r="K21" s="4"/>
      <c r="L21" s="660">
        <v>73068.11</v>
      </c>
      <c r="M21" s="660">
        <v>526664.0900000477</v>
      </c>
      <c r="N21" s="660">
        <f>B21-E21</f>
        <v>457000501.58999991</v>
      </c>
      <c r="O21" s="214"/>
      <c r="Q21" s="659"/>
      <c r="R21" s="212"/>
    </row>
    <row r="22" spans="1:20" s="542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 x14ac:dyDescent="0.2">
      <c r="A24" s="1221" t="s">
        <v>56</v>
      </c>
      <c r="B24" s="1221"/>
      <c r="C24" s="1221"/>
      <c r="D24" s="1221"/>
      <c r="E24" s="1221"/>
      <c r="F24" s="1221"/>
      <c r="G24" s="1221"/>
      <c r="H24" s="1221"/>
      <c r="I24" s="1221"/>
      <c r="J24" s="1221"/>
      <c r="K24" s="1221"/>
      <c r="L24" s="1221"/>
      <c r="M24" s="1221"/>
      <c r="N24" s="1221"/>
      <c r="O24" s="1221"/>
      <c r="Q24" s="661"/>
    </row>
    <row r="25" spans="1:20" ht="17.25" customHeight="1" x14ac:dyDescent="0.2">
      <c r="A25" s="551" t="s">
        <v>213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 ht="49.5" customHeight="1" x14ac:dyDescent="0.2">
      <c r="A26" s="1239"/>
      <c r="B26" s="1240"/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27132993890.610001</v>
      </c>
      <c r="C30" s="245">
        <f>+C31+C32</f>
        <v>1808806742.8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17431655160.459999</v>
      </c>
      <c r="C31" s="253">
        <f>+D17</f>
        <v>97213010.000000015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9701338730.1499996</v>
      </c>
      <c r="C32" s="253">
        <f>D18</f>
        <v>1711593732.8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27132993890.610001</v>
      </c>
      <c r="C66" s="267">
        <f>+C67+C68</f>
        <v>18075118766.600002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17431655160.459999</v>
      </c>
      <c r="C67" s="316">
        <f>+E17</f>
        <v>14548641143.960001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9701338730.1499996</v>
      </c>
      <c r="C68" s="316">
        <f>+E18</f>
        <v>3526477622.6400003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/>
      <c r="L85" s="1191"/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/>
      <c r="J86" s="1176"/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/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/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27132993890.610001</v>
      </c>
      <c r="C89" s="340">
        <f>+C90+C91</f>
        <v>18075118766.600002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17431655160.459999</v>
      </c>
      <c r="C90" s="340">
        <f>+E17</f>
        <v>14548641143.960001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9701338730.1499996</v>
      </c>
      <c r="C91" s="340">
        <f>+E18</f>
        <v>3526477622.6400003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/>
      <c r="L94" s="1197"/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/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/>
      <c r="J108" s="308"/>
      <c r="K108" s="1191"/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/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/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27132993890.610001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17431655160.459999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9701338730.1499996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030A0"/>
    <pageSetUpPr fitToPage="1"/>
  </sheetPr>
  <dimension ref="A1:T132"/>
  <sheetViews>
    <sheetView topLeftCell="A7" zoomScale="70" zoomScaleNormal="70" workbookViewId="0">
      <selection activeCell="Q12" sqref="Q12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56" t="s">
        <v>191</v>
      </c>
      <c r="B1" s="1256"/>
      <c r="C1" s="1256"/>
      <c r="D1" s="1256"/>
      <c r="E1" s="1256"/>
      <c r="F1" s="1256"/>
      <c r="G1" s="1256"/>
      <c r="H1" s="1256"/>
      <c r="I1" s="1256"/>
    </row>
    <row r="2" spans="1:20" ht="24" customHeight="1" x14ac:dyDescent="0.2">
      <c r="A2" s="1257" t="s">
        <v>2</v>
      </c>
      <c r="B2" s="1259" t="s">
        <v>3</v>
      </c>
      <c r="C2" s="1260"/>
      <c r="D2" s="1259" t="s">
        <v>4</v>
      </c>
      <c r="E2" s="1260"/>
      <c r="F2" s="1261" t="s">
        <v>5</v>
      </c>
      <c r="G2" s="1262"/>
      <c r="H2" s="1263" t="s">
        <v>6</v>
      </c>
      <c r="I2" s="1264"/>
    </row>
    <row r="3" spans="1:20" ht="24" customHeight="1" x14ac:dyDescent="0.2">
      <c r="A3" s="1258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0.25" customHeight="1" x14ac:dyDescent="0.2">
      <c r="A7" s="1265" t="s">
        <v>194</v>
      </c>
      <c r="B7" s="1265"/>
      <c r="C7" s="1265"/>
      <c r="D7" s="1265"/>
      <c r="E7" s="1265"/>
      <c r="F7" s="1265"/>
      <c r="G7" s="1265"/>
      <c r="H7" s="1265"/>
      <c r="I7" s="1265"/>
      <c r="J7" s="1265"/>
      <c r="K7" s="1265"/>
      <c r="L7" s="1265"/>
      <c r="M7" s="1266" t="s">
        <v>217</v>
      </c>
      <c r="N7" s="1266"/>
      <c r="O7" s="1266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674" customFormat="1" ht="31.5" customHeight="1" x14ac:dyDescent="0.25">
      <c r="A10" s="724" t="s">
        <v>9</v>
      </c>
      <c r="B10" s="725">
        <f>+B11+B12</f>
        <v>578119.77055515</v>
      </c>
      <c r="C10" s="736">
        <v>0</v>
      </c>
      <c r="D10" s="727">
        <f>+D11+D12</f>
        <v>78464.128688529992</v>
      </c>
      <c r="E10" s="725">
        <f>+E11+E12</f>
        <v>297271.83176472003</v>
      </c>
      <c r="F10" s="739">
        <f>+E10*100/B10</f>
        <v>51.420457646563335</v>
      </c>
      <c r="G10" s="739">
        <v>51</v>
      </c>
      <c r="H10" s="814">
        <f>+F10-G10</f>
        <v>0.42045764656333517</v>
      </c>
      <c r="I10" s="725">
        <f>+I11+I12</f>
        <v>375735.96045324998</v>
      </c>
      <c r="J10" s="739">
        <f>+I10*100/B10</f>
        <v>64.992754026115151</v>
      </c>
      <c r="K10" s="739">
        <v>82</v>
      </c>
      <c r="L10" s="740">
        <f>+J10-K10</f>
        <v>-17.007245973884849</v>
      </c>
      <c r="M10" s="728">
        <f>+B10-I10</f>
        <v>202383.81010190002</v>
      </c>
      <c r="N10" s="729"/>
      <c r="O10" s="729"/>
      <c r="P10" s="671"/>
      <c r="Q10" s="672"/>
      <c r="R10" s="673"/>
      <c r="S10" s="673"/>
      <c r="T10" s="673"/>
    </row>
    <row r="11" spans="1:20" s="678" customFormat="1" ht="31.5" customHeight="1" x14ac:dyDescent="0.25">
      <c r="A11" s="730" t="s">
        <v>10</v>
      </c>
      <c r="B11" s="733">
        <v>306494.89483231999</v>
      </c>
      <c r="C11" s="737">
        <v>0</v>
      </c>
      <c r="D11" s="734">
        <v>1372.7876669</v>
      </c>
      <c r="E11" s="733">
        <v>247961.40959192</v>
      </c>
      <c r="F11" s="741">
        <f>+E11*100/B11</f>
        <v>80.90229683191852</v>
      </c>
      <c r="G11" s="741">
        <v>58</v>
      </c>
      <c r="H11" s="815">
        <f>+F11-G11</f>
        <v>22.90229683191852</v>
      </c>
      <c r="I11" s="733">
        <v>249334.19725882</v>
      </c>
      <c r="J11" s="741">
        <f>+I11*100/B11</f>
        <v>81.350195863858687</v>
      </c>
      <c r="K11" s="741">
        <v>82</v>
      </c>
      <c r="L11" s="742">
        <f>+J11-K11</f>
        <v>-0.64980413614131294</v>
      </c>
      <c r="M11" s="735">
        <f>+B11-I11</f>
        <v>57160.697573499987</v>
      </c>
      <c r="N11" s="729"/>
      <c r="O11" s="729"/>
      <c r="P11" s="676"/>
      <c r="Q11" s="677">
        <f>+D11+E11</f>
        <v>249334.19725882</v>
      </c>
    </row>
    <row r="12" spans="1:20" s="678" customFormat="1" ht="31.5" customHeight="1" x14ac:dyDescent="0.25">
      <c r="A12" s="730" t="s">
        <v>11</v>
      </c>
      <c r="B12" s="733">
        <v>271624.87572283001</v>
      </c>
      <c r="C12" s="738">
        <v>0</v>
      </c>
      <c r="D12" s="734">
        <v>77091.341021629996</v>
      </c>
      <c r="E12" s="733">
        <v>49310.422172799997</v>
      </c>
      <c r="F12" s="741">
        <f>+E12*100/B12</f>
        <v>18.153868286760698</v>
      </c>
      <c r="G12" s="741">
        <v>21</v>
      </c>
      <c r="H12" s="742">
        <f>+F12-G12</f>
        <v>-2.846131713239302</v>
      </c>
      <c r="I12" s="733">
        <v>126401.76319442999</v>
      </c>
      <c r="J12" s="741">
        <f t="shared" ref="J12" si="0">+I12*100/B12</f>
        <v>46.535415012361455</v>
      </c>
      <c r="K12" s="741">
        <v>80</v>
      </c>
      <c r="L12" s="742">
        <f>+J12-K12</f>
        <v>-33.464584987638545</v>
      </c>
      <c r="M12" s="735">
        <f>+B12-I12</f>
        <v>145223.11252840003</v>
      </c>
      <c r="N12" s="729"/>
      <c r="O12" s="729"/>
      <c r="P12" s="676"/>
      <c r="Q12" s="677">
        <f>+D12+E12</f>
        <v>126401.76319442999</v>
      </c>
    </row>
    <row r="13" spans="1:20" ht="24" customHeight="1" x14ac:dyDescent="0.2">
      <c r="A13" s="1180" t="s">
        <v>107</v>
      </c>
      <c r="B13" s="1180"/>
      <c r="C13" s="1180"/>
      <c r="D13" s="1180"/>
      <c r="E13" s="1180"/>
      <c r="F13" s="1180"/>
      <c r="G13" s="1180"/>
      <c r="H13" s="1180"/>
      <c r="I13" s="1180"/>
      <c r="J13" s="1180"/>
      <c r="K13" s="1180"/>
      <c r="L13" s="1180"/>
      <c r="M13" s="1266" t="s">
        <v>218</v>
      </c>
      <c r="N13" s="1266"/>
      <c r="O13" s="1266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756">
        <f>+B17+B18</f>
        <v>27319304197.5</v>
      </c>
      <c r="C16" s="726">
        <f>+C17+C18</f>
        <v>0</v>
      </c>
      <c r="D16" s="757">
        <f>+D17+D18</f>
        <v>2046362962.6900001</v>
      </c>
      <c r="E16" s="758">
        <f>+E17+E18</f>
        <v>18074286575.209999</v>
      </c>
      <c r="F16" s="759">
        <f>+E16*100/B16</f>
        <v>66.15939573184292</v>
      </c>
      <c r="G16" s="759">
        <v>51</v>
      </c>
      <c r="H16" s="760">
        <f>+F16-G16</f>
        <v>15.15939573184292</v>
      </c>
      <c r="I16" s="761">
        <f>+C16+D16+E16</f>
        <v>20120649537.899998</v>
      </c>
      <c r="J16" s="759">
        <f>+I16*100/B16</f>
        <v>73.649934099497472</v>
      </c>
      <c r="K16" s="759">
        <v>82</v>
      </c>
      <c r="L16" s="762">
        <f>+J16-K16</f>
        <v>-8.3500659005025284</v>
      </c>
      <c r="M16" s="763">
        <f>+B16-I16</f>
        <v>7198654659.6000023</v>
      </c>
      <c r="N16" s="729">
        <v>1</v>
      </c>
      <c r="O16" s="729">
        <v>1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765">
        <v>17516294918.799999</v>
      </c>
      <c r="C17" s="731">
        <v>0</v>
      </c>
      <c r="D17" s="766">
        <v>130762856.38999999</v>
      </c>
      <c r="E17" s="767">
        <v>14547822091.27</v>
      </c>
      <c r="F17" s="768">
        <f>+E17*100/B17</f>
        <v>83.053078055085848</v>
      </c>
      <c r="G17" s="768">
        <v>58</v>
      </c>
      <c r="H17" s="769">
        <f>+F17-G17</f>
        <v>25.053078055085848</v>
      </c>
      <c r="I17" s="770">
        <v>14678584947.66</v>
      </c>
      <c r="J17" s="768">
        <f>+I17*100/B17</f>
        <v>83.799599262887924</v>
      </c>
      <c r="K17" s="768">
        <v>82</v>
      </c>
      <c r="L17" s="771">
        <f>+J17-K17</f>
        <v>1.7995992628879236</v>
      </c>
      <c r="M17" s="772">
        <f>+B17-I17</f>
        <v>2837709971.1399994</v>
      </c>
      <c r="N17" s="72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9803009278.7000008</v>
      </c>
      <c r="C18" s="732">
        <v>0</v>
      </c>
      <c r="D18" s="766">
        <v>1915600106.3000002</v>
      </c>
      <c r="E18" s="767">
        <v>3526464483.9400001</v>
      </c>
      <c r="F18" s="774">
        <f>+E18*100/B18</f>
        <v>35.973285178892048</v>
      </c>
      <c r="G18" s="774">
        <v>21</v>
      </c>
      <c r="H18" s="775">
        <f>+F18-G18</f>
        <v>14.973285178892048</v>
      </c>
      <c r="I18" s="776">
        <v>5442064590.2399998</v>
      </c>
      <c r="J18" s="774">
        <f t="shared" ref="J18" si="1">+I18*100/B18</f>
        <v>55.514224617378758</v>
      </c>
      <c r="K18" s="774">
        <v>80</v>
      </c>
      <c r="L18" s="777">
        <f>+J18-K18</f>
        <v>-24.485775382621242</v>
      </c>
      <c r="M18" s="778">
        <f>+B18-I18</f>
        <v>4360944688.460001</v>
      </c>
      <c r="N18" s="779">
        <v>1</v>
      </c>
      <c r="O18" s="729">
        <v>4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1793649491.1099999</v>
      </c>
      <c r="C21" s="797">
        <v>43378132.710000001</v>
      </c>
      <c r="D21" s="797">
        <v>389909151.86000001</v>
      </c>
      <c r="E21" s="797">
        <v>1359762474.3399999</v>
      </c>
      <c r="F21" s="798">
        <f>+E21*100/B21</f>
        <v>75.809821321249942</v>
      </c>
      <c r="G21" s="799"/>
      <c r="H21" s="799"/>
      <c r="I21" s="797">
        <v>1749671626.1999998</v>
      </c>
      <c r="J21" s="798">
        <f>+I21*100/B21</f>
        <v>97.548134954573285</v>
      </c>
      <c r="K21" s="800"/>
      <c r="L21" s="801">
        <v>73068.11</v>
      </c>
      <c r="M21" s="801">
        <v>526664.0900000477</v>
      </c>
      <c r="N21" s="801">
        <v>433887016.76999998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8.5" customHeight="1" x14ac:dyDescent="0.2">
      <c r="A24" s="1267" t="s">
        <v>56</v>
      </c>
      <c r="B24" s="1267"/>
      <c r="C24" s="1267"/>
      <c r="D24" s="1267"/>
      <c r="E24" s="1267"/>
      <c r="F24" s="1267"/>
      <c r="G24" s="1267"/>
      <c r="H24" s="1267"/>
      <c r="I24" s="1267"/>
      <c r="J24" s="1267"/>
      <c r="K24" s="1267"/>
      <c r="L24" s="1267"/>
      <c r="M24" s="1267"/>
      <c r="N24" s="1267"/>
      <c r="O24" s="1267"/>
      <c r="Q24" s="661"/>
    </row>
    <row r="25" spans="1:20" ht="17.25" customHeight="1" x14ac:dyDescent="0.2">
      <c r="A25" s="803" t="s">
        <v>221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39"/>
      <c r="B26" s="1240"/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27319304197.5</v>
      </c>
      <c r="C30" s="245">
        <f>+C31+C32</f>
        <v>2046362962.6900001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17516294918.799999</v>
      </c>
      <c r="C31" s="253">
        <f>+D17</f>
        <v>130762856.38999999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9803009278.7000008</v>
      </c>
      <c r="C32" s="253">
        <f>D18</f>
        <v>1915600106.3000002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27319304197.5</v>
      </c>
      <c r="C66" s="267">
        <f>+C67+C68</f>
        <v>18074286575.209999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17516294918.799999</v>
      </c>
      <c r="C67" s="316">
        <f>+E17</f>
        <v>14547822091.27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9803009278.7000008</v>
      </c>
      <c r="C68" s="316">
        <f>+E18</f>
        <v>3526464483.9400001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/>
      <c r="L85" s="1191"/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/>
      <c r="J86" s="1176"/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/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/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27319304197.5</v>
      </c>
      <c r="C89" s="340">
        <f>+C90+C91</f>
        <v>18074286575.209999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17516294918.799999</v>
      </c>
      <c r="C90" s="340">
        <f>+E17</f>
        <v>14547822091.27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9803009278.7000008</v>
      </c>
      <c r="C91" s="340">
        <f>+E18</f>
        <v>3526464483.9400001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/>
      <c r="L94" s="1197"/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/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/>
      <c r="J108" s="308"/>
      <c r="K108" s="1191"/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/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/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27319304197.5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17516294918.799999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9803009278.7000008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49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5C2E-7346-4C2F-99A5-0E2B537E5F22}">
  <sheetPr>
    <tabColor rgb="FF7030A0"/>
    <pageSetUpPr fitToPage="1"/>
  </sheetPr>
  <dimension ref="A1:T132"/>
  <sheetViews>
    <sheetView zoomScale="70" zoomScaleNormal="70" workbookViewId="0">
      <selection activeCell="B21" sqref="B21"/>
    </sheetView>
  </sheetViews>
  <sheetFormatPr defaultColWidth="9" defaultRowHeight="14.25" x14ac:dyDescent="0.2"/>
  <cols>
    <col min="1" max="1" width="17.875" style="2" customWidth="1"/>
    <col min="2" max="2" width="16.5" style="3" customWidth="1"/>
    <col min="3" max="3" width="13.25" style="221" customWidth="1"/>
    <col min="4" max="4" width="15.25" style="3" customWidth="1"/>
    <col min="5" max="5" width="15.75" style="3" customWidth="1"/>
    <col min="6" max="6" width="12" style="222" customWidth="1"/>
    <col min="7" max="7" width="11.75" style="2" customWidth="1"/>
    <col min="8" max="8" width="11.875" style="2" customWidth="1"/>
    <col min="9" max="9" width="16.375" style="162" customWidth="1"/>
    <col min="10" max="10" width="10.5" style="2" bestFit="1" customWidth="1"/>
    <col min="11" max="11" width="9.625" style="2" bestFit="1" customWidth="1"/>
    <col min="12" max="12" width="11.375" style="2" customWidth="1"/>
    <col min="13" max="13" width="16.875" style="3" bestFit="1" customWidth="1"/>
    <col min="14" max="14" width="12.875" style="2" bestFit="1" customWidth="1"/>
    <col min="15" max="15" width="9.5" style="2" bestFit="1" customWidth="1"/>
    <col min="16" max="16" width="7" style="2" bestFit="1" customWidth="1"/>
    <col min="17" max="17" width="20.5" style="2" bestFit="1" customWidth="1"/>
    <col min="18" max="18" width="7.25" style="2" bestFit="1" customWidth="1"/>
    <col min="19" max="19" width="20.125" style="2" bestFit="1" customWidth="1"/>
    <col min="20" max="20" width="15" style="2" bestFit="1" customWidth="1"/>
    <col min="21" max="21" width="13.75" style="2" bestFit="1" customWidth="1"/>
    <col min="22" max="22" width="15" style="2" bestFit="1" customWidth="1"/>
    <col min="23" max="23" width="13.75" style="2" bestFit="1" customWidth="1"/>
    <col min="24" max="25" width="15" style="2" bestFit="1" customWidth="1"/>
    <col min="26" max="16384" width="9" style="2"/>
  </cols>
  <sheetData>
    <row r="1" spans="1:20" ht="24" customHeight="1" x14ac:dyDescent="0.2">
      <c r="A1" s="1256" t="s">
        <v>191</v>
      </c>
      <c r="B1" s="1256"/>
      <c r="C1" s="1256"/>
      <c r="D1" s="1256"/>
      <c r="E1" s="1256"/>
      <c r="F1" s="1256"/>
      <c r="G1" s="1256"/>
      <c r="H1" s="1256"/>
      <c r="I1" s="1256"/>
    </row>
    <row r="2" spans="1:20" ht="24" customHeight="1" x14ac:dyDescent="0.2">
      <c r="A2" s="1257" t="s">
        <v>2</v>
      </c>
      <c r="B2" s="1259" t="s">
        <v>3</v>
      </c>
      <c r="C2" s="1260"/>
      <c r="D2" s="1259" t="s">
        <v>4</v>
      </c>
      <c r="E2" s="1260"/>
      <c r="F2" s="1261" t="s">
        <v>5</v>
      </c>
      <c r="G2" s="1262"/>
      <c r="H2" s="1263" t="s">
        <v>6</v>
      </c>
      <c r="I2" s="1264"/>
    </row>
    <row r="3" spans="1:20" ht="24" customHeight="1" x14ac:dyDescent="0.2">
      <c r="A3" s="1258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65" t="s">
        <v>194</v>
      </c>
      <c r="B7" s="1265"/>
      <c r="C7" s="1265"/>
      <c r="D7" s="1265"/>
      <c r="E7" s="1265"/>
      <c r="F7" s="1265"/>
      <c r="G7" s="1265"/>
      <c r="H7" s="1265"/>
      <c r="I7" s="1265"/>
      <c r="J7" s="1265"/>
      <c r="K7" s="1265"/>
      <c r="L7" s="1265"/>
      <c r="M7" s="1266" t="s">
        <v>222</v>
      </c>
      <c r="N7" s="1266"/>
      <c r="O7" s="1266"/>
    </row>
    <row r="8" spans="1:20" s="34" customFormat="1" ht="56.25" customHeight="1" x14ac:dyDescent="0.2">
      <c r="A8" s="709" t="s">
        <v>2</v>
      </c>
      <c r="B8" s="710" t="s">
        <v>14</v>
      </c>
      <c r="C8" s="711" t="s">
        <v>15</v>
      </c>
      <c r="D8" s="712" t="s">
        <v>120</v>
      </c>
      <c r="E8" s="710" t="s">
        <v>7</v>
      </c>
      <c r="F8" s="713" t="s">
        <v>17</v>
      </c>
      <c r="G8" s="713" t="s">
        <v>193</v>
      </c>
      <c r="H8" s="714" t="s">
        <v>211</v>
      </c>
      <c r="I8" s="710" t="s">
        <v>20</v>
      </c>
      <c r="J8" s="713" t="s">
        <v>21</v>
      </c>
      <c r="K8" s="713" t="s">
        <v>193</v>
      </c>
      <c r="L8" s="714" t="s">
        <v>211</v>
      </c>
      <c r="M8" s="715" t="s">
        <v>23</v>
      </c>
      <c r="N8" s="716" t="s">
        <v>24</v>
      </c>
      <c r="O8" s="716" t="s">
        <v>25</v>
      </c>
      <c r="Q8" s="35"/>
    </row>
    <row r="9" spans="1:20" ht="30.75" customHeight="1" x14ac:dyDescent="0.2">
      <c r="A9" s="717" t="s">
        <v>113</v>
      </c>
      <c r="B9" s="718"/>
      <c r="C9" s="719"/>
      <c r="D9" s="720"/>
      <c r="E9" s="718"/>
      <c r="F9" s="719"/>
      <c r="G9" s="721"/>
      <c r="H9" s="722"/>
      <c r="I9" s="718"/>
      <c r="J9" s="719"/>
      <c r="K9" s="719"/>
      <c r="L9" s="723"/>
      <c r="M9" s="718"/>
      <c r="N9" s="719"/>
      <c r="O9" s="719"/>
    </row>
    <row r="10" spans="1:20" s="847" customFormat="1" ht="31.5" customHeight="1" x14ac:dyDescent="0.25">
      <c r="A10" s="835" t="s">
        <v>9</v>
      </c>
      <c r="B10" s="836">
        <f>+B11+B12</f>
        <v>600140.5474614799</v>
      </c>
      <c r="C10" s="837">
        <v>0</v>
      </c>
      <c r="D10" s="838">
        <f>+D11+D12</f>
        <v>99842.297130620005</v>
      </c>
      <c r="E10" s="836">
        <f>+E11+E12</f>
        <v>321565.54185122001</v>
      </c>
      <c r="F10" s="839">
        <f>+E10*100/B10</f>
        <v>53.581705687343138</v>
      </c>
      <c r="G10" s="839">
        <v>51</v>
      </c>
      <c r="H10" s="840">
        <f>+F10-G10</f>
        <v>2.5817056873431383</v>
      </c>
      <c r="I10" s="836">
        <f>+I11+I12</f>
        <v>421407.83898184</v>
      </c>
      <c r="J10" s="839">
        <f>+I10*100/B10</f>
        <v>70.218191516027858</v>
      </c>
      <c r="K10" s="839">
        <v>82</v>
      </c>
      <c r="L10" s="841">
        <f>+J10-K10</f>
        <v>-11.781808483972142</v>
      </c>
      <c r="M10" s="842">
        <f>+B10-I10</f>
        <v>178732.7084796399</v>
      </c>
      <c r="N10" s="843"/>
      <c r="O10" s="843"/>
      <c r="P10" s="844"/>
      <c r="Q10" s="845"/>
      <c r="R10" s="846"/>
      <c r="S10" s="846"/>
      <c r="T10" s="846"/>
    </row>
    <row r="11" spans="1:20" s="856" customFormat="1" ht="31.5" customHeight="1" x14ac:dyDescent="0.7">
      <c r="A11" s="848" t="s">
        <v>10</v>
      </c>
      <c r="B11" s="858">
        <v>306555.17663584999</v>
      </c>
      <c r="C11" s="849">
        <v>0</v>
      </c>
      <c r="D11" s="859">
        <v>1617.41349401</v>
      </c>
      <c r="E11" s="859">
        <v>253306.36992652001</v>
      </c>
      <c r="F11" s="850">
        <f>+E11*100/B11</f>
        <v>82.62994372051233</v>
      </c>
      <c r="G11" s="850">
        <v>58</v>
      </c>
      <c r="H11" s="851">
        <f>+F11-G11</f>
        <v>24.62994372051233</v>
      </c>
      <c r="I11" s="859">
        <v>254923.78342053</v>
      </c>
      <c r="J11" s="850">
        <f>+I11*100/B11</f>
        <v>83.157552978904107</v>
      </c>
      <c r="K11" s="850">
        <v>82</v>
      </c>
      <c r="L11" s="851">
        <f>+J11-K11</f>
        <v>1.157552978904107</v>
      </c>
      <c r="M11" s="853">
        <f>+B11-I11</f>
        <v>51631.393215319986</v>
      </c>
      <c r="N11" s="843"/>
      <c r="O11" s="843"/>
      <c r="P11" s="854"/>
      <c r="Q11" s="855">
        <f>+D11+E11</f>
        <v>254923.78342053</v>
      </c>
    </row>
    <row r="12" spans="1:20" s="856" customFormat="1" ht="31.5" customHeight="1" x14ac:dyDescent="0.7">
      <c r="A12" s="848" t="s">
        <v>11</v>
      </c>
      <c r="B12" s="858">
        <v>293585.37082562997</v>
      </c>
      <c r="C12" s="857">
        <v>0</v>
      </c>
      <c r="D12" s="859">
        <v>98224.88363661</v>
      </c>
      <c r="E12" s="859">
        <v>68259.1719247</v>
      </c>
      <c r="F12" s="850">
        <f>+E12*100/B12</f>
        <v>23.25019524397262</v>
      </c>
      <c r="G12" s="850">
        <v>21</v>
      </c>
      <c r="H12" s="851">
        <f>+F12-G12</f>
        <v>2.2501952439726196</v>
      </c>
      <c r="I12" s="859">
        <v>166484.05556131</v>
      </c>
      <c r="J12" s="850">
        <f t="shared" ref="J12" si="0">+I12*100/B12</f>
        <v>56.70720414069622</v>
      </c>
      <c r="K12" s="850">
        <v>80</v>
      </c>
      <c r="L12" s="852">
        <f>+J12-K12</f>
        <v>-23.29279585930378</v>
      </c>
      <c r="M12" s="853">
        <f>+B12-I12</f>
        <v>127101.31526431997</v>
      </c>
      <c r="N12" s="843"/>
      <c r="O12" s="843"/>
      <c r="P12" s="854"/>
      <c r="Q12" s="855">
        <f>+D12+E12</f>
        <v>166484.05556131</v>
      </c>
    </row>
    <row r="13" spans="1:20" ht="31.5" customHeight="1" x14ac:dyDescent="0.2">
      <c r="A13" s="1256" t="s">
        <v>107</v>
      </c>
      <c r="B13" s="1256"/>
      <c r="C13" s="1256"/>
      <c r="D13" s="1256"/>
      <c r="E13" s="1256"/>
      <c r="F13" s="1256"/>
      <c r="G13" s="1256"/>
      <c r="H13" s="1256"/>
      <c r="I13" s="1256"/>
      <c r="J13" s="1256"/>
      <c r="K13" s="1256"/>
      <c r="L13" s="1256"/>
      <c r="M13" s="1266" t="s">
        <v>223</v>
      </c>
      <c r="N13" s="1266"/>
      <c r="O13" s="1266"/>
    </row>
    <row r="14" spans="1:20" s="34" customFormat="1" ht="54.75" customHeight="1" x14ac:dyDescent="0.2">
      <c r="A14" s="709" t="s">
        <v>2</v>
      </c>
      <c r="B14" s="743" t="s">
        <v>14</v>
      </c>
      <c r="C14" s="711" t="s">
        <v>15</v>
      </c>
      <c r="D14" s="712" t="s">
        <v>16</v>
      </c>
      <c r="E14" s="710" t="s">
        <v>7</v>
      </c>
      <c r="F14" s="713" t="s">
        <v>17</v>
      </c>
      <c r="G14" s="713" t="s">
        <v>193</v>
      </c>
      <c r="H14" s="744" t="s">
        <v>211</v>
      </c>
      <c r="I14" s="743" t="s">
        <v>20</v>
      </c>
      <c r="J14" s="713" t="s">
        <v>21</v>
      </c>
      <c r="K14" s="713" t="s">
        <v>193</v>
      </c>
      <c r="L14" s="744" t="s">
        <v>211</v>
      </c>
      <c r="M14" s="745" t="s">
        <v>23</v>
      </c>
      <c r="N14" s="746" t="s">
        <v>24</v>
      </c>
      <c r="O14" s="716" t="s">
        <v>25</v>
      </c>
      <c r="Q14" s="35" t="s">
        <v>28</v>
      </c>
    </row>
    <row r="15" spans="1:20" ht="30.75" customHeight="1" x14ac:dyDescent="0.2">
      <c r="A15" s="747" t="s">
        <v>112</v>
      </c>
      <c r="B15" s="748"/>
      <c r="C15" s="749"/>
      <c r="D15" s="750"/>
      <c r="E15" s="751"/>
      <c r="F15" s="749"/>
      <c r="G15" s="752"/>
      <c r="H15" s="752"/>
      <c r="I15" s="748"/>
      <c r="J15" s="749"/>
      <c r="K15" s="749"/>
      <c r="L15" s="753"/>
      <c r="M15" s="750"/>
      <c r="N15" s="750"/>
      <c r="O15" s="754"/>
    </row>
    <row r="16" spans="1:20" s="59" customFormat="1" ht="30.75" customHeight="1" x14ac:dyDescent="0.2">
      <c r="A16" s="755" t="s">
        <v>9</v>
      </c>
      <c r="B16" s="827">
        <f>+B17+B18</f>
        <v>28311308764.700001</v>
      </c>
      <c r="C16" s="816">
        <f>+C17+C18</f>
        <v>0</v>
      </c>
      <c r="D16" s="828">
        <f>+D17+D18</f>
        <v>2229449477.6999998</v>
      </c>
      <c r="E16" s="829">
        <f>+E17+E18</f>
        <v>20250190984.75</v>
      </c>
      <c r="F16" s="830">
        <f>+E16*100/B16</f>
        <v>71.526862827334156</v>
      </c>
      <c r="G16" s="830">
        <v>51</v>
      </c>
      <c r="H16" s="831">
        <f>+F16-G16</f>
        <v>20.526862827334156</v>
      </c>
      <c r="I16" s="832">
        <f>+C16+D16+E16</f>
        <v>22479640462.450001</v>
      </c>
      <c r="J16" s="830">
        <f>+I16*100/B16</f>
        <v>79.401629395807987</v>
      </c>
      <c r="K16" s="830">
        <v>82</v>
      </c>
      <c r="L16" s="833">
        <f>+J16-K16</f>
        <v>-2.5983706041920129</v>
      </c>
      <c r="M16" s="834">
        <f>+B16-I16</f>
        <v>5831668302.25</v>
      </c>
      <c r="N16" s="729">
        <v>1</v>
      </c>
      <c r="O16" s="729">
        <v>3</v>
      </c>
      <c r="P16" s="56"/>
      <c r="Q16" s="84" t="s">
        <v>30</v>
      </c>
      <c r="R16" s="85"/>
      <c r="S16" s="86"/>
    </row>
    <row r="17" spans="1:20" ht="30.75" customHeight="1" x14ac:dyDescent="0.2">
      <c r="A17" s="764" t="s">
        <v>10</v>
      </c>
      <c r="B17" s="825">
        <v>17826698135.740002</v>
      </c>
      <c r="C17" s="817">
        <v>0</v>
      </c>
      <c r="D17" s="818">
        <v>111047512.91</v>
      </c>
      <c r="E17" s="819">
        <v>15639194736.65</v>
      </c>
      <c r="F17" s="820">
        <f>+E17*100/B17</f>
        <v>87.729060185832353</v>
      </c>
      <c r="G17" s="820">
        <v>58</v>
      </c>
      <c r="H17" s="821">
        <f>+F17-G17</f>
        <v>29.729060185832353</v>
      </c>
      <c r="I17" s="822">
        <v>15750242249.559999</v>
      </c>
      <c r="J17" s="820">
        <f>+I17*100/B17</f>
        <v>88.351988290994825</v>
      </c>
      <c r="K17" s="820">
        <v>82</v>
      </c>
      <c r="L17" s="826">
        <f>+J17-K17</f>
        <v>6.3519882909948251</v>
      </c>
      <c r="M17" s="824">
        <f>+B17-I17</f>
        <v>2076455886.1800022</v>
      </c>
      <c r="N17" s="779"/>
      <c r="O17" s="729"/>
      <c r="P17" s="68"/>
      <c r="Q17" s="35" t="s">
        <v>31</v>
      </c>
    </row>
    <row r="18" spans="1:20" ht="30.75" customHeight="1" x14ac:dyDescent="0.2">
      <c r="A18" s="773" t="s">
        <v>11</v>
      </c>
      <c r="B18" s="765">
        <v>10484610628.959999</v>
      </c>
      <c r="C18" s="817">
        <v>0</v>
      </c>
      <c r="D18" s="818">
        <v>2118401964.79</v>
      </c>
      <c r="E18" s="819">
        <v>4610996248.1000004</v>
      </c>
      <c r="F18" s="820">
        <f>+E18*100/B18</f>
        <v>43.97870756748722</v>
      </c>
      <c r="G18" s="820">
        <v>21</v>
      </c>
      <c r="H18" s="821">
        <f>+F18-G18</f>
        <v>22.97870756748722</v>
      </c>
      <c r="I18" s="822">
        <v>6729398212.8900003</v>
      </c>
      <c r="J18" s="820">
        <f t="shared" ref="J18" si="1">+I18*100/B18</f>
        <v>64.183577731560547</v>
      </c>
      <c r="K18" s="820">
        <v>80</v>
      </c>
      <c r="L18" s="823">
        <f>+J18-K18</f>
        <v>-15.816422268439453</v>
      </c>
      <c r="M18" s="824">
        <f>+B18-I18</f>
        <v>3755212416.0699987</v>
      </c>
      <c r="N18" s="779">
        <v>1</v>
      </c>
      <c r="O18" s="729">
        <v>15</v>
      </c>
      <c r="P18" s="68"/>
      <c r="Q18" s="35"/>
    </row>
    <row r="19" spans="1:20" s="195" customFormat="1" ht="20.25" customHeight="1" x14ac:dyDescent="0.2">
      <c r="A19" s="780" t="s">
        <v>47</v>
      </c>
      <c r="B19" s="781"/>
      <c r="C19" s="782"/>
      <c r="D19" s="781"/>
      <c r="E19" s="781"/>
      <c r="F19" s="782"/>
      <c r="G19" s="782"/>
      <c r="H19" s="783"/>
      <c r="I19" s="784"/>
      <c r="J19" s="782"/>
      <c r="K19" s="782"/>
      <c r="L19" s="782"/>
      <c r="M19" s="781"/>
      <c r="N19" s="782"/>
      <c r="O19" s="785"/>
      <c r="Q19" s="669"/>
    </row>
    <row r="20" spans="1:20" s="206" customFormat="1" ht="99.75" customHeight="1" x14ac:dyDescent="0.2">
      <c r="A20" s="786" t="s">
        <v>2</v>
      </c>
      <c r="B20" s="787" t="s">
        <v>14</v>
      </c>
      <c r="C20" s="788" t="s">
        <v>48</v>
      </c>
      <c r="D20" s="789" t="s">
        <v>49</v>
      </c>
      <c r="E20" s="789" t="s">
        <v>7</v>
      </c>
      <c r="F20" s="790" t="s">
        <v>17</v>
      </c>
      <c r="G20" s="790"/>
      <c r="H20" s="791"/>
      <c r="I20" s="792" t="s">
        <v>50</v>
      </c>
      <c r="J20" s="790" t="s">
        <v>21</v>
      </c>
      <c r="K20" s="790"/>
      <c r="L20" s="793" t="s">
        <v>141</v>
      </c>
      <c r="M20" s="794" t="s">
        <v>52</v>
      </c>
      <c r="N20" s="794" t="s">
        <v>53</v>
      </c>
      <c r="O20" s="795"/>
      <c r="Q20" s="206">
        <v>12</v>
      </c>
    </row>
    <row r="21" spans="1:20" s="690" customFormat="1" ht="30" customHeight="1" x14ac:dyDescent="0.2">
      <c r="A21" s="796" t="s">
        <v>110</v>
      </c>
      <c r="B21" s="797">
        <v>1793749664.25</v>
      </c>
      <c r="C21" s="797">
        <v>42320223.670000002</v>
      </c>
      <c r="D21" s="797">
        <v>321048861.86000001</v>
      </c>
      <c r="E21" s="797">
        <v>1429780846.5199997</v>
      </c>
      <c r="F21" s="798">
        <f>+E21*100/B21</f>
        <v>79.70905165954791</v>
      </c>
      <c r="G21" s="799"/>
      <c r="H21" s="799"/>
      <c r="I21" s="797">
        <v>1750829708.3799996</v>
      </c>
      <c r="J21" s="798">
        <f>+I21*100/B21</f>
        <v>97.607249399099075</v>
      </c>
      <c r="K21" s="800"/>
      <c r="L21" s="801">
        <v>73068.11</v>
      </c>
      <c r="M21" s="801">
        <v>526664.0900000477</v>
      </c>
      <c r="N21" s="801">
        <v>363968817.73000026</v>
      </c>
      <c r="O21" s="802"/>
      <c r="Q21" s="689"/>
      <c r="R21" s="691"/>
    </row>
    <row r="22" spans="1:20" s="206" customFormat="1" ht="73.900000000000006" hidden="1" customHeight="1" x14ac:dyDescent="0.2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206">
        <v>12</v>
      </c>
    </row>
    <row r="23" spans="1:20" s="1" customFormat="1" ht="26.25" hidden="1" customHeight="1" x14ac:dyDescent="0.2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2"/>
    </row>
    <row r="24" spans="1:20" ht="24.75" customHeight="1" x14ac:dyDescent="0.2">
      <c r="A24" s="1267" t="s">
        <v>56</v>
      </c>
      <c r="B24" s="1267"/>
      <c r="C24" s="1267"/>
      <c r="D24" s="1267"/>
      <c r="E24" s="1267"/>
      <c r="F24" s="1267"/>
      <c r="G24" s="1267"/>
      <c r="H24" s="1267"/>
      <c r="I24" s="1267"/>
      <c r="J24" s="1267"/>
      <c r="K24" s="1267"/>
      <c r="L24" s="1267"/>
      <c r="M24" s="1267"/>
      <c r="N24" s="1267"/>
      <c r="O24" s="1267"/>
      <c r="Q24" s="661"/>
    </row>
    <row r="25" spans="1:20" ht="24.75" customHeight="1" x14ac:dyDescent="0.2">
      <c r="A25" s="803" t="s">
        <v>224</v>
      </c>
      <c r="B25" s="804"/>
      <c r="C25" s="805"/>
      <c r="D25" s="804"/>
      <c r="E25" s="806"/>
      <c r="F25" s="807"/>
      <c r="G25" s="808"/>
      <c r="H25" s="809"/>
      <c r="I25" s="808"/>
      <c r="J25" s="810"/>
      <c r="K25" s="811"/>
      <c r="L25" s="811"/>
      <c r="M25" s="812"/>
      <c r="N25" s="813"/>
      <c r="O25" s="811"/>
      <c r="P25" s="534"/>
      <c r="Q25" s="534"/>
      <c r="R25" s="534"/>
      <c r="T25" s="2">
        <v>4392348.1100000003</v>
      </c>
    </row>
    <row r="26" spans="1:20" ht="49.5" customHeight="1" x14ac:dyDescent="0.2">
      <c r="A26" s="1239"/>
      <c r="B26" s="1240"/>
      <c r="C26" s="1240"/>
      <c r="D26" s="1240"/>
      <c r="E26" s="1240"/>
      <c r="F26" s="1240"/>
      <c r="G26" s="1240"/>
      <c r="H26" s="1240"/>
      <c r="I26" s="1240"/>
      <c r="J26" s="1240"/>
      <c r="K26" s="1240"/>
      <c r="L26" s="1240"/>
      <c r="M26" s="1240"/>
      <c r="N26" s="1240"/>
      <c r="O26" s="1240"/>
    </row>
    <row r="27" spans="1:20" s="225" customFormat="1" ht="14.25" hidden="1" customHeight="1" x14ac:dyDescent="0.2">
      <c r="A27"/>
      <c r="B27" s="645" t="s">
        <v>202</v>
      </c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7.25" hidden="1" x14ac:dyDescent="0.2">
      <c r="A28" s="1176" t="s">
        <v>2</v>
      </c>
      <c r="B28" s="1178" t="s">
        <v>14</v>
      </c>
      <c r="C28" s="232" t="s">
        <v>16</v>
      </c>
      <c r="D28" s="232"/>
      <c r="E28" s="117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 x14ac:dyDescent="0.25">
      <c r="A29" s="1177"/>
      <c r="B29" s="1179"/>
      <c r="C29" s="239"/>
      <c r="D29" s="239"/>
      <c r="E29" s="117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8" hidden="1" thickBot="1" x14ac:dyDescent="0.25">
      <c r="A30" s="244" t="s">
        <v>9</v>
      </c>
      <c r="B30" s="245">
        <f>+B31+B32</f>
        <v>28311308764.700001</v>
      </c>
      <c r="C30" s="245">
        <f>+C31+C32</f>
        <v>2229449477.6999998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8" hidden="1" thickBot="1" x14ac:dyDescent="0.25">
      <c r="A31" s="244" t="s">
        <v>10</v>
      </c>
      <c r="B31" s="245">
        <f>+B17</f>
        <v>17826698135.740002</v>
      </c>
      <c r="C31" s="253">
        <f>+D17</f>
        <v>111047512.91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8" hidden="1" thickBot="1" x14ac:dyDescent="0.25">
      <c r="A32" s="244" t="s">
        <v>11</v>
      </c>
      <c r="B32" s="245">
        <f>+B18</f>
        <v>10484610628.959999</v>
      </c>
      <c r="C32" s="253">
        <f>D18</f>
        <v>2118401964.79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7.25" hidden="1" x14ac:dyDescent="0.2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25" hidden="1" x14ac:dyDescent="0.2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7.25" hidden="1" x14ac:dyDescent="0.2">
      <c r="A35" s="1176" t="s">
        <v>2</v>
      </c>
      <c r="B35" s="1178" t="s">
        <v>14</v>
      </c>
      <c r="C35" s="119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8" hidden="1" thickBot="1" x14ac:dyDescent="0.25">
      <c r="A36" s="1177"/>
      <c r="B36" s="1179"/>
      <c r="C36" s="119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8" hidden="1" thickBot="1" x14ac:dyDescent="0.25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8" hidden="1" thickBot="1" x14ac:dyDescent="0.25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8" hidden="1" thickBot="1" x14ac:dyDescent="0.25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8" hidden="1" thickBot="1" x14ac:dyDescent="0.25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8" hidden="1" thickBot="1" x14ac:dyDescent="0.25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8" hidden="1" thickBot="1" x14ac:dyDescent="0.25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25" hidden="1" x14ac:dyDescent="0.2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7.25" hidden="1" x14ac:dyDescent="0.2">
      <c r="A44" s="1176" t="s">
        <v>14</v>
      </c>
      <c r="B44" s="1178" t="s">
        <v>64</v>
      </c>
      <c r="C44" s="119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8" hidden="1" thickBot="1" x14ac:dyDescent="0.25">
      <c r="A45" s="1177"/>
      <c r="B45" s="1179"/>
      <c r="C45" s="119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8" hidden="1" thickBot="1" x14ac:dyDescent="0.25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7.25" hidden="1" x14ac:dyDescent="0.2">
      <c r="B47" s="258"/>
      <c r="C47" s="243"/>
      <c r="D47" s="258"/>
      <c r="E47" s="258"/>
      <c r="F47" s="270"/>
      <c r="I47" s="237"/>
      <c r="M47" s="258"/>
    </row>
    <row r="48" spans="1:15" s="236" customFormat="1" ht="17.25" hidden="1" x14ac:dyDescent="0.2">
      <c r="B48" s="258"/>
      <c r="C48" s="243"/>
      <c r="D48" s="258"/>
      <c r="E48" s="258"/>
      <c r="F48" s="270"/>
      <c r="I48" s="237"/>
      <c r="M48" s="258"/>
    </row>
    <row r="49" spans="1:14" s="236" customFormat="1" ht="17.25" hidden="1" x14ac:dyDescent="0.2">
      <c r="B49" s="258"/>
      <c r="C49" s="243"/>
      <c r="D49" s="258"/>
      <c r="E49" s="258"/>
      <c r="F49" s="270"/>
      <c r="I49" s="237"/>
      <c r="M49" s="258"/>
    </row>
    <row r="50" spans="1:14" s="236" customFormat="1" ht="17.25" hidden="1" x14ac:dyDescent="0.2">
      <c r="B50" s="258"/>
      <c r="C50" s="243"/>
      <c r="D50" s="258"/>
      <c r="E50" s="258"/>
      <c r="F50" s="270"/>
      <c r="I50" s="237"/>
      <c r="M50" s="258"/>
    </row>
    <row r="51" spans="1:14" s="236" customFormat="1" ht="17.25" hidden="1" x14ac:dyDescent="0.2">
      <c r="B51" s="258"/>
      <c r="C51" s="243"/>
      <c r="D51" s="258"/>
      <c r="E51" s="258"/>
      <c r="F51" s="270"/>
      <c r="I51" s="237"/>
      <c r="M51" s="258"/>
    </row>
    <row r="52" spans="1:14" s="236" customFormat="1" ht="17.25" hidden="1" x14ac:dyDescent="0.2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 x14ac:dyDescent="0.25">
      <c r="A53" s="250" t="s">
        <v>14</v>
      </c>
      <c r="B53" s="273" t="s">
        <v>70</v>
      </c>
      <c r="C53" s="274" t="s">
        <v>71</v>
      </c>
      <c r="D53" s="1193"/>
      <c r="E53" s="1194"/>
      <c r="F53" s="275"/>
      <c r="G53" s="276"/>
      <c r="H53" s="277"/>
      <c r="I53" s="278"/>
      <c r="M53" s="237"/>
      <c r="N53" s="238"/>
    </row>
    <row r="54" spans="1:14" s="236" customFormat="1" ht="17.25" hidden="1" x14ac:dyDescent="0.2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7.25" hidden="1" x14ac:dyDescent="0.2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7.25" hidden="1" x14ac:dyDescent="0.2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7.25" hidden="1" x14ac:dyDescent="0.2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7.25" hidden="1" x14ac:dyDescent="0.2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7.25" hidden="1" x14ac:dyDescent="0.2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7.25" hidden="1" x14ac:dyDescent="0.2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7.25" hidden="1" x14ac:dyDescent="0.2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7.25" hidden="1" x14ac:dyDescent="0.2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7.25" hidden="1" x14ac:dyDescent="0.2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25" hidden="1" x14ac:dyDescent="0.2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7.25" hidden="1" x14ac:dyDescent="0.2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8" hidden="1" thickBot="1" x14ac:dyDescent="0.25">
      <c r="A66" s="311" t="s">
        <v>73</v>
      </c>
      <c r="B66" s="267">
        <f>+B67+B68</f>
        <v>28311308764.700001</v>
      </c>
      <c r="C66" s="267">
        <f>+C67+C68</f>
        <v>20250190984.75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8" hidden="1" thickBot="1" x14ac:dyDescent="0.25">
      <c r="A67" s="311" t="s">
        <v>10</v>
      </c>
      <c r="B67" s="267">
        <f>+B17</f>
        <v>17826698135.740002</v>
      </c>
      <c r="C67" s="316">
        <f>+E17</f>
        <v>15639194736.65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8" hidden="1" thickBot="1" x14ac:dyDescent="0.25">
      <c r="A68" s="311" t="s">
        <v>11</v>
      </c>
      <c r="B68" s="267">
        <f>+B18</f>
        <v>10484610628.959999</v>
      </c>
      <c r="C68" s="316">
        <f>+E18</f>
        <v>4610996248.1000004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7.25" hidden="1" x14ac:dyDescent="0.2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7.25" hidden="1" x14ac:dyDescent="0.2">
      <c r="A70" s="1195" t="s">
        <v>2</v>
      </c>
      <c r="B70" s="1197" t="s">
        <v>14</v>
      </c>
      <c r="C70" s="1199" t="s">
        <v>64</v>
      </c>
      <c r="D70" s="1197"/>
      <c r="E70" s="281"/>
      <c r="F70" s="318"/>
      <c r="G70" s="236"/>
      <c r="I70" s="237"/>
      <c r="J70" s="236"/>
      <c r="K70" s="236"/>
      <c r="M70" s="258"/>
    </row>
    <row r="71" spans="1:13" s="310" customFormat="1" ht="17.25" hidden="1" x14ac:dyDescent="0.2">
      <c r="A71" s="1196"/>
      <c r="B71" s="1198"/>
      <c r="C71" s="1200"/>
      <c r="D71" s="1198"/>
      <c r="E71" s="281"/>
      <c r="F71" s="318"/>
      <c r="G71" s="236"/>
      <c r="I71" s="237"/>
      <c r="J71" s="236"/>
      <c r="K71" s="236"/>
      <c r="M71" s="258"/>
    </row>
    <row r="72" spans="1:13" s="324" customFormat="1" ht="17.25" hidden="1" x14ac:dyDescent="0.2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7.25" hidden="1" x14ac:dyDescent="0.2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7.25" hidden="1" x14ac:dyDescent="0.2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7.25" hidden="1" x14ac:dyDescent="0.2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7.25" hidden="1" x14ac:dyDescent="0.2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7.25" hidden="1" x14ac:dyDescent="0.2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7.25" hidden="1" x14ac:dyDescent="0.2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7.25" hidden="1" x14ac:dyDescent="0.2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7.25" hidden="1" x14ac:dyDescent="0.2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7.25" hidden="1" x14ac:dyDescent="0.2">
      <c r="B81" s="258"/>
      <c r="C81" s="243"/>
      <c r="D81" s="258"/>
      <c r="E81" s="258"/>
      <c r="F81" s="270"/>
      <c r="I81" s="237"/>
      <c r="M81" s="258"/>
    </row>
    <row r="82" spans="1:13" s="236" customFormat="1" ht="17.25" hidden="1" x14ac:dyDescent="0.2">
      <c r="B82" s="258"/>
      <c r="C82" s="243"/>
      <c r="D82" s="258"/>
      <c r="E82" s="258"/>
      <c r="F82" s="270"/>
      <c r="I82" s="237"/>
      <c r="M82" s="258"/>
    </row>
    <row r="83" spans="1:13" s="236" customFormat="1" ht="17.25" hidden="1" x14ac:dyDescent="0.2">
      <c r="B83" s="258"/>
      <c r="C83" s="243"/>
      <c r="D83" s="258"/>
      <c r="E83" s="258"/>
      <c r="F83" s="270"/>
      <c r="I83" s="237"/>
      <c r="M83" s="258"/>
    </row>
    <row r="84" spans="1:13" s="236" customFormat="1" ht="17.25" hidden="1" x14ac:dyDescent="0.2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8" hidden="1" thickBot="1" x14ac:dyDescent="0.25">
      <c r="A85" s="1176" t="s">
        <v>2</v>
      </c>
      <c r="B85" s="117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1178"/>
      <c r="L85" s="1191"/>
    </row>
    <row r="86" spans="1:13" s="236" customFormat="1" ht="15" hidden="1" customHeight="1" x14ac:dyDescent="0.2">
      <c r="A86" s="1189"/>
      <c r="B86" s="1190"/>
      <c r="C86" s="1178" t="s">
        <v>76</v>
      </c>
      <c r="D86" s="1178"/>
      <c r="E86" s="308"/>
      <c r="F86" s="1176"/>
      <c r="G86" s="1191"/>
      <c r="H86" s="1178"/>
      <c r="I86" s="308"/>
      <c r="J86" s="1176"/>
      <c r="K86" s="1190"/>
      <c r="L86" s="1201"/>
    </row>
    <row r="87" spans="1:13" s="236" customFormat="1" ht="17.25" hidden="1" x14ac:dyDescent="0.2">
      <c r="A87" s="1189"/>
      <c r="B87" s="1190"/>
      <c r="C87" s="1190"/>
      <c r="D87" s="1190"/>
      <c r="E87" s="308"/>
      <c r="F87" s="1189"/>
      <c r="G87" s="1201"/>
      <c r="H87" s="1190"/>
      <c r="I87" s="308"/>
      <c r="J87" s="1189"/>
      <c r="K87" s="1190"/>
      <c r="L87" s="1201"/>
    </row>
    <row r="88" spans="1:13" s="236" customFormat="1" ht="18" hidden="1" thickBot="1" x14ac:dyDescent="0.25">
      <c r="A88" s="1177"/>
      <c r="B88" s="1179"/>
      <c r="C88" s="1179"/>
      <c r="D88" s="1179"/>
      <c r="E88" s="339"/>
      <c r="F88" s="1177"/>
      <c r="G88" s="1192"/>
      <c r="H88" s="1179"/>
      <c r="I88" s="240"/>
      <c r="J88" s="1177"/>
      <c r="K88" s="1179"/>
      <c r="L88" s="1192"/>
    </row>
    <row r="89" spans="1:13" s="236" customFormat="1" ht="18" hidden="1" thickBot="1" x14ac:dyDescent="0.25">
      <c r="A89" s="244" t="s">
        <v>9</v>
      </c>
      <c r="B89" s="340">
        <f>+B90+B91</f>
        <v>28311308764.700001</v>
      </c>
      <c r="C89" s="340">
        <f>+C90+C91</f>
        <v>20250190984.75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8" hidden="1" thickBot="1" x14ac:dyDescent="0.25">
      <c r="A90" s="244" t="s">
        <v>10</v>
      </c>
      <c r="B90" s="340">
        <f>+B17</f>
        <v>17826698135.740002</v>
      </c>
      <c r="C90" s="340">
        <f>+E17</f>
        <v>15639194736.65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8" hidden="1" thickBot="1" x14ac:dyDescent="0.25">
      <c r="A91" s="244" t="s">
        <v>11</v>
      </c>
      <c r="B91" s="340">
        <f>+B18</f>
        <v>10484610628.959999</v>
      </c>
      <c r="C91" s="340">
        <f>+E18</f>
        <v>4610996248.1000004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7.25" hidden="1" x14ac:dyDescent="0.2">
      <c r="B92" s="258"/>
      <c r="C92" s="258"/>
      <c r="D92" s="270"/>
      <c r="G92" s="237"/>
      <c r="K92" s="243"/>
      <c r="L92" s="258"/>
    </row>
    <row r="93" spans="1:13" s="236" customFormat="1" ht="17.25" hidden="1" x14ac:dyDescent="0.2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7.25" hidden="1" x14ac:dyDescent="0.2">
      <c r="A94" s="1202" t="s">
        <v>2</v>
      </c>
      <c r="B94" s="1197" t="s">
        <v>14</v>
      </c>
      <c r="C94" s="281" t="s">
        <v>7</v>
      </c>
      <c r="D94" s="318"/>
      <c r="E94" s="1204"/>
      <c r="F94" s="1205"/>
      <c r="G94" s="237"/>
      <c r="K94" s="318"/>
      <c r="L94" s="1197"/>
    </row>
    <row r="95" spans="1:13" s="236" customFormat="1" ht="17.25" hidden="1" x14ac:dyDescent="0.2">
      <c r="A95" s="1203"/>
      <c r="B95" s="1198"/>
      <c r="C95" s="281" t="s">
        <v>76</v>
      </c>
      <c r="D95" s="318"/>
      <c r="E95" s="318"/>
      <c r="F95" s="343"/>
      <c r="G95" s="237"/>
      <c r="K95" s="318"/>
      <c r="L95" s="1198"/>
    </row>
    <row r="96" spans="1:13" s="323" customFormat="1" ht="17.25" hidden="1" x14ac:dyDescent="0.2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7.25" hidden="1" x14ac:dyDescent="0.2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7.25" hidden="1" x14ac:dyDescent="0.2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7.25" hidden="1" x14ac:dyDescent="0.2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7.25" hidden="1" x14ac:dyDescent="0.2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7.25" hidden="1" x14ac:dyDescent="0.2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7.25" hidden="1" x14ac:dyDescent="0.2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 x14ac:dyDescent="0.2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7.25" hidden="1" x14ac:dyDescent="0.2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7.25" hidden="1" x14ac:dyDescent="0.2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25" hidden="1" x14ac:dyDescent="0.2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8" hidden="1" thickBot="1" x14ac:dyDescent="0.25">
      <c r="A107" s="1206" t="s">
        <v>2</v>
      </c>
      <c r="B107" s="1178" t="s">
        <v>14</v>
      </c>
      <c r="C107" s="119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 x14ac:dyDescent="0.2">
      <c r="A108" s="1207"/>
      <c r="B108" s="1190"/>
      <c r="C108" s="1201"/>
      <c r="D108" s="1178"/>
      <c r="E108" s="1178"/>
      <c r="F108" s="308"/>
      <c r="G108" s="1191"/>
      <c r="H108" s="1206"/>
      <c r="I108" s="1178"/>
      <c r="J108" s="308"/>
      <c r="K108" s="1191"/>
      <c r="M108" s="258"/>
    </row>
    <row r="109" spans="1:13" s="350" customFormat="1" ht="17.25" hidden="1" x14ac:dyDescent="0.2">
      <c r="A109" s="1207"/>
      <c r="B109" s="1190"/>
      <c r="C109" s="1201"/>
      <c r="D109" s="1190"/>
      <c r="E109" s="1190"/>
      <c r="F109" s="308"/>
      <c r="G109" s="1201"/>
      <c r="H109" s="1207"/>
      <c r="I109" s="1190"/>
      <c r="J109" s="308"/>
      <c r="K109" s="1201"/>
      <c r="M109" s="258"/>
    </row>
    <row r="110" spans="1:13" s="350" customFormat="1" ht="18" hidden="1" thickBot="1" x14ac:dyDescent="0.25">
      <c r="A110" s="1208"/>
      <c r="B110" s="1179"/>
      <c r="C110" s="1192"/>
      <c r="D110" s="1179"/>
      <c r="E110" s="1179"/>
      <c r="F110" s="339"/>
      <c r="G110" s="1192"/>
      <c r="H110" s="1208"/>
      <c r="I110" s="1179"/>
      <c r="J110" s="240"/>
      <c r="K110" s="1192"/>
      <c r="M110" s="258"/>
    </row>
    <row r="111" spans="1:13" s="350" customFormat="1" ht="18" hidden="1" thickBot="1" x14ac:dyDescent="0.25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8" hidden="1" thickBot="1" x14ac:dyDescent="0.25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8" hidden="1" thickBot="1" x14ac:dyDescent="0.25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7.25" hidden="1" x14ac:dyDescent="0.2">
      <c r="B114" s="258"/>
      <c r="C114" s="243"/>
      <c r="D114" s="258"/>
      <c r="E114" s="258"/>
      <c r="F114" s="270"/>
      <c r="I114" s="237"/>
      <c r="M114" s="258"/>
    </row>
    <row r="115" spans="1:13" s="236" customFormat="1" ht="17.25" hidden="1" x14ac:dyDescent="0.2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 x14ac:dyDescent="0.2">
      <c r="A116" s="1211" t="s">
        <v>2</v>
      </c>
      <c r="B116" s="1213" t="s">
        <v>14</v>
      </c>
      <c r="C116" s="358" t="s">
        <v>81</v>
      </c>
      <c r="D116" s="1213"/>
      <c r="E116" s="1213"/>
      <c r="F116" s="1209"/>
      <c r="G116" s="1209"/>
      <c r="H116" s="357"/>
      <c r="I116" s="237"/>
      <c r="M116" s="258"/>
    </row>
    <row r="117" spans="1:13" s="236" customFormat="1" ht="24" hidden="1" customHeight="1" thickBot="1" x14ac:dyDescent="0.25">
      <c r="A117" s="1212"/>
      <c r="B117" s="1214"/>
      <c r="C117" s="360" t="s">
        <v>82</v>
      </c>
      <c r="D117" s="1214"/>
      <c r="E117" s="1214"/>
      <c r="F117" s="1210"/>
      <c r="G117" s="1210"/>
      <c r="H117" s="359"/>
      <c r="I117" s="237"/>
      <c r="M117" s="258"/>
    </row>
    <row r="118" spans="1:13" s="365" customFormat="1" ht="18.75" hidden="1" thickTop="1" thickBot="1" x14ac:dyDescent="0.25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8" hidden="1" thickBot="1" x14ac:dyDescent="0.25">
      <c r="A119" s="367" t="s">
        <v>86</v>
      </c>
      <c r="B119" s="368">
        <f>+B16</f>
        <v>28311308764.700001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8" hidden="1" thickBot="1" x14ac:dyDescent="0.25">
      <c r="A120" s="375" t="s">
        <v>88</v>
      </c>
      <c r="B120" s="368">
        <f>+B17</f>
        <v>17826698135.740002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 x14ac:dyDescent="0.25">
      <c r="A121" s="367" t="s">
        <v>89</v>
      </c>
      <c r="B121" s="368">
        <f>+B18</f>
        <v>10484610628.959999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8" hidden="1" thickBot="1" x14ac:dyDescent="0.25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 x14ac:dyDescent="0.25">
      <c r="A123" s="382" t="s">
        <v>91</v>
      </c>
      <c r="B123" s="370">
        <f>+B21</f>
        <v>1793749664.25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8" hidden="1" thickBot="1" x14ac:dyDescent="0.25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 x14ac:dyDescent="0.25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8" hidden="1" thickBot="1" x14ac:dyDescent="0.25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8" hidden="1" thickBot="1" x14ac:dyDescent="0.25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7.25" hidden="1" x14ac:dyDescent="0.2">
      <c r="B128" s="258"/>
      <c r="C128" s="243"/>
      <c r="D128" s="258"/>
      <c r="E128" s="258"/>
      <c r="F128" s="270"/>
      <c r="I128" s="237"/>
      <c r="M128" s="258"/>
    </row>
    <row r="129" spans="5:9" x14ac:dyDescent="0.2">
      <c r="I129" s="626"/>
    </row>
    <row r="132" spans="5:9" x14ac:dyDescent="0.2">
      <c r="E132" s="221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6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ABF-B498-4486-A75C-000ED11A1477}">
  <sheetPr>
    <tabColor rgb="FF7030A0"/>
    <pageSetUpPr fitToPage="1"/>
  </sheetPr>
  <dimension ref="A1:T132"/>
  <sheetViews>
    <sheetView topLeftCell="A10" zoomScale="70" zoomScaleNormal="70" workbookViewId="0">
      <selection activeCell="E20" sqref="E20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0.5" style="1035" bestFit="1" customWidth="1"/>
    <col min="7" max="8" width="11.5" style="874" bestFit="1" customWidth="1"/>
    <col min="9" max="9" width="19.875" style="1006" bestFit="1" customWidth="1"/>
    <col min="10" max="10" width="10.5" style="874" bestFit="1" customWidth="1"/>
    <col min="11" max="11" width="9.75" style="874" bestFit="1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56" t="s">
        <v>191</v>
      </c>
      <c r="B1" s="1256"/>
      <c r="C1" s="1256"/>
      <c r="D1" s="1256"/>
      <c r="E1" s="1256"/>
      <c r="F1" s="1256"/>
      <c r="G1" s="1256"/>
      <c r="H1" s="1256"/>
      <c r="I1" s="1256"/>
    </row>
    <row r="2" spans="1:20" ht="24" customHeight="1" x14ac:dyDescent="0.2">
      <c r="A2" s="1257" t="s">
        <v>2</v>
      </c>
      <c r="B2" s="1259" t="s">
        <v>3</v>
      </c>
      <c r="C2" s="1260"/>
      <c r="D2" s="1259" t="s">
        <v>4</v>
      </c>
      <c r="E2" s="1260"/>
      <c r="F2" s="1261" t="s">
        <v>5</v>
      </c>
      <c r="G2" s="1262"/>
      <c r="H2" s="1263" t="s">
        <v>6</v>
      </c>
      <c r="I2" s="1264"/>
    </row>
    <row r="3" spans="1:20" ht="24" customHeight="1" x14ac:dyDescent="0.2">
      <c r="A3" s="1258"/>
      <c r="B3" s="692" t="s">
        <v>7</v>
      </c>
      <c r="C3" s="693" t="s">
        <v>8</v>
      </c>
      <c r="D3" s="692" t="s">
        <v>7</v>
      </c>
      <c r="E3" s="692" t="s">
        <v>8</v>
      </c>
      <c r="F3" s="694" t="s">
        <v>7</v>
      </c>
      <c r="G3" s="695" t="s">
        <v>8</v>
      </c>
      <c r="H3" s="696" t="s">
        <v>7</v>
      </c>
      <c r="I3" s="692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9">
        <v>51</v>
      </c>
      <c r="G4" s="699">
        <v>82</v>
      </c>
      <c r="H4" s="698">
        <v>93</v>
      </c>
      <c r="I4" s="700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3">
        <v>58</v>
      </c>
      <c r="G5" s="703">
        <v>82</v>
      </c>
      <c r="H5" s="702">
        <v>98</v>
      </c>
      <c r="I5" s="704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7">
        <v>21</v>
      </c>
      <c r="G6" s="707">
        <v>80</v>
      </c>
      <c r="H6" s="706">
        <v>75</v>
      </c>
      <c r="I6" s="708">
        <v>100</v>
      </c>
    </row>
    <row r="7" spans="1:20" ht="27.75" customHeight="1" x14ac:dyDescent="0.2">
      <c r="A7" s="1256" t="s">
        <v>194</v>
      </c>
      <c r="B7" s="1256"/>
      <c r="C7" s="1256"/>
      <c r="D7" s="1256"/>
      <c r="E7" s="1256"/>
      <c r="F7" s="1256"/>
      <c r="G7" s="1256"/>
      <c r="H7" s="1256"/>
      <c r="I7" s="1256"/>
      <c r="J7" s="1256"/>
      <c r="K7" s="1256"/>
      <c r="L7" s="1256"/>
      <c r="M7" s="1270" t="s">
        <v>228</v>
      </c>
      <c r="N7" s="1270"/>
      <c r="O7" s="1270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193</v>
      </c>
      <c r="H8" s="881" t="s">
        <v>211</v>
      </c>
      <c r="I8" s="877" t="s">
        <v>20</v>
      </c>
      <c r="J8" s="880" t="s">
        <v>21</v>
      </c>
      <c r="K8" s="880" t="s">
        <v>193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887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893" t="s">
        <v>9</v>
      </c>
      <c r="B10" s="894">
        <f>+B11+B12</f>
        <v>605472.63195408997</v>
      </c>
      <c r="C10" s="895">
        <v>0</v>
      </c>
      <c r="D10" s="896">
        <f>+D11+D12</f>
        <v>108713.62235178</v>
      </c>
      <c r="E10" s="894">
        <f>+E11+E12</f>
        <v>334811.60683993</v>
      </c>
      <c r="F10" s="897">
        <f>+E10*100/B10</f>
        <v>55.297562461141453</v>
      </c>
      <c r="G10" s="897">
        <v>51</v>
      </c>
      <c r="H10" s="898">
        <f>+F10-G10</f>
        <v>4.2975624611414531</v>
      </c>
      <c r="I10" s="894">
        <f>+I11+I12</f>
        <v>443525.22919171001</v>
      </c>
      <c r="J10" s="897">
        <f>+I10*100/B10</f>
        <v>73.252729485110791</v>
      </c>
      <c r="K10" s="897">
        <v>82</v>
      </c>
      <c r="L10" s="899">
        <f>+J10-K10</f>
        <v>-8.7472705148892089</v>
      </c>
      <c r="M10" s="900">
        <f>+B10-I10</f>
        <v>161947.40276237996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906" t="s">
        <v>10</v>
      </c>
      <c r="B11" s="907">
        <v>309332.95811360999</v>
      </c>
      <c r="C11" s="908">
        <v>0</v>
      </c>
      <c r="D11" s="909">
        <v>1921.38328411</v>
      </c>
      <c r="E11" s="909">
        <v>258532.62474412</v>
      </c>
      <c r="F11" s="910">
        <f>+E11*100/B11</f>
        <v>83.577458516129937</v>
      </c>
      <c r="G11" s="910">
        <v>58</v>
      </c>
      <c r="H11" s="911">
        <f>+F11-G11</f>
        <v>25.577458516129937</v>
      </c>
      <c r="I11" s="909">
        <v>260454.00802822999</v>
      </c>
      <c r="J11" s="910">
        <f>+I11*100/B11</f>
        <v>84.198596107102162</v>
      </c>
      <c r="K11" s="910">
        <v>82</v>
      </c>
      <c r="L11" s="911">
        <f>+J11-K11</f>
        <v>2.198596107102162</v>
      </c>
      <c r="M11" s="912">
        <f>+B11-I11</f>
        <v>48878.950085379998</v>
      </c>
      <c r="N11" s="901"/>
      <c r="O11" s="901"/>
      <c r="P11" s="913"/>
      <c r="Q11" s="914">
        <f>+D11+E11</f>
        <v>260454.00802822999</v>
      </c>
    </row>
    <row r="12" spans="1:20" s="915" customFormat="1" ht="31.5" customHeight="1" x14ac:dyDescent="0.25">
      <c r="A12" s="906" t="s">
        <v>11</v>
      </c>
      <c r="B12" s="907">
        <v>296139.67384047998</v>
      </c>
      <c r="C12" s="916">
        <v>0</v>
      </c>
      <c r="D12" s="909">
        <v>106792.23906767</v>
      </c>
      <c r="E12" s="909">
        <v>76278.982095810003</v>
      </c>
      <c r="F12" s="910">
        <f>+E12*100/B12</f>
        <v>25.757772035940988</v>
      </c>
      <c r="G12" s="910">
        <v>21</v>
      </c>
      <c r="H12" s="911">
        <f>+F12-G12</f>
        <v>4.7577720359409881</v>
      </c>
      <c r="I12" s="909">
        <v>183071.22116347999</v>
      </c>
      <c r="J12" s="910">
        <f t="shared" ref="J12" si="0">+I12*100/B12</f>
        <v>61.819214828369809</v>
      </c>
      <c r="K12" s="910">
        <v>80</v>
      </c>
      <c r="L12" s="917">
        <f>+J12-K12</f>
        <v>-18.180785171630191</v>
      </c>
      <c r="M12" s="912">
        <f>+B12-I12</f>
        <v>113068.45267699999</v>
      </c>
      <c r="N12" s="901"/>
      <c r="O12" s="901"/>
      <c r="P12" s="913"/>
      <c r="Q12" s="914">
        <f>+D12+E12</f>
        <v>183071.22116348002</v>
      </c>
    </row>
    <row r="13" spans="1:20" ht="31.5" customHeight="1" x14ac:dyDescent="0.2">
      <c r="A13" s="1256" t="s">
        <v>107</v>
      </c>
      <c r="B13" s="1256"/>
      <c r="C13" s="1256"/>
      <c r="D13" s="1256"/>
      <c r="E13" s="1256"/>
      <c r="F13" s="1256"/>
      <c r="G13" s="1256"/>
      <c r="H13" s="1256"/>
      <c r="I13" s="1256"/>
      <c r="J13" s="1256"/>
      <c r="K13" s="1256"/>
      <c r="L13" s="1256"/>
      <c r="M13" s="1270" t="s">
        <v>228</v>
      </c>
      <c r="N13" s="1270"/>
      <c r="O13" s="1270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193</v>
      </c>
      <c r="H14" s="919" t="s">
        <v>211</v>
      </c>
      <c r="I14" s="918" t="s">
        <v>20</v>
      </c>
      <c r="J14" s="880" t="s">
        <v>21</v>
      </c>
      <c r="K14" s="880" t="s">
        <v>193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28529934779.889999</v>
      </c>
      <c r="C16" s="932">
        <f>+C17+C18</f>
        <v>0</v>
      </c>
      <c r="D16" s="933">
        <f>+D17+D18</f>
        <v>2506480981.9799995</v>
      </c>
      <c r="E16" s="934">
        <f>+E17+E18</f>
        <v>20448962319.169998</v>
      </c>
      <c r="F16" s="935">
        <f>+E16*100/B16</f>
        <v>71.675461149613042</v>
      </c>
      <c r="G16" s="935">
        <v>51</v>
      </c>
      <c r="H16" s="936">
        <f>+F16-G16</f>
        <v>20.675461149613042</v>
      </c>
      <c r="I16" s="937">
        <f>+C16+D16+E16</f>
        <v>22955443301.149998</v>
      </c>
      <c r="J16" s="935">
        <f>+I16*100/B16</f>
        <v>80.460903532561488</v>
      </c>
      <c r="K16" s="935">
        <v>82</v>
      </c>
      <c r="L16" s="938">
        <f>+J16-K16</f>
        <v>-1.5390964674385117</v>
      </c>
      <c r="M16" s="939">
        <f>+B16-I16</f>
        <v>5574491478.7400017</v>
      </c>
      <c r="N16" s="901">
        <v>2</v>
      </c>
      <c r="O16" s="901">
        <v>3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17884562245.220001</v>
      </c>
      <c r="C17" s="945">
        <v>0</v>
      </c>
      <c r="D17" s="946">
        <v>113653754.37</v>
      </c>
      <c r="E17" s="947">
        <v>15713890397.949999</v>
      </c>
      <c r="F17" s="864">
        <f>+E17*100/B17</f>
        <v>87.862874039032434</v>
      </c>
      <c r="G17" s="864">
        <v>58</v>
      </c>
      <c r="H17" s="948">
        <f>+F17-G17</f>
        <v>29.862874039032434</v>
      </c>
      <c r="I17" s="949">
        <v>15827544152.32</v>
      </c>
      <c r="J17" s="864">
        <f>+I17*100/B17</f>
        <v>88.498359284976189</v>
      </c>
      <c r="K17" s="864">
        <v>82</v>
      </c>
      <c r="L17" s="950">
        <f>+J17-K17</f>
        <v>6.4983592849761891</v>
      </c>
      <c r="M17" s="951">
        <f>+B17-I17</f>
        <v>2057018092.9000015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10645372534.67</v>
      </c>
      <c r="C18" s="945">
        <v>0</v>
      </c>
      <c r="D18" s="946">
        <v>2392827227.6099997</v>
      </c>
      <c r="E18" s="947">
        <v>4735071921.2199993</v>
      </c>
      <c r="F18" s="864">
        <f>+E18*100/B18</f>
        <v>44.480095983477796</v>
      </c>
      <c r="G18" s="864">
        <v>21</v>
      </c>
      <c r="H18" s="948">
        <f>+F18-G18</f>
        <v>23.480095983477796</v>
      </c>
      <c r="I18" s="949">
        <v>7127899148.8299999</v>
      </c>
      <c r="J18" s="864">
        <f t="shared" ref="J18" si="1">+I18*100/B18</f>
        <v>66.957723890035382</v>
      </c>
      <c r="K18" s="864">
        <v>80</v>
      </c>
      <c r="L18" s="956">
        <f>+J18-K18</f>
        <v>-13.042276109964618</v>
      </c>
      <c r="M18" s="951">
        <f>+B18-I18</f>
        <v>3517473385.8400002</v>
      </c>
      <c r="N18" s="952">
        <v>1</v>
      </c>
      <c r="O18" s="901">
        <v>15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41805854.969999999</v>
      </c>
      <c r="D21" s="861">
        <v>306500096.86000001</v>
      </c>
      <c r="E21" s="861">
        <v>1444838780.2199998</v>
      </c>
      <c r="F21" s="862">
        <f>+E21*100/B21</f>
        <v>80.548518503785402</v>
      </c>
      <c r="G21" s="863"/>
      <c r="H21" s="863"/>
      <c r="I21" s="861">
        <v>1751344077.0799999</v>
      </c>
      <c r="J21" s="862">
        <f>+I21*100/B21</f>
        <v>97.635925011435162</v>
      </c>
      <c r="K21" s="864"/>
      <c r="L21" s="865">
        <v>73068.11</v>
      </c>
      <c r="M21" s="865">
        <v>526664.0900000477</v>
      </c>
      <c r="N21" s="865">
        <v>348910884.03000021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271" t="s">
        <v>56</v>
      </c>
      <c r="B24" s="1271"/>
      <c r="C24" s="1271"/>
      <c r="D24" s="1271"/>
      <c r="E24" s="1271"/>
      <c r="F24" s="1271"/>
      <c r="G24" s="1271"/>
      <c r="H24" s="1271"/>
      <c r="I24" s="1271"/>
      <c r="J24" s="1271"/>
      <c r="K24" s="1271"/>
      <c r="L24" s="1271"/>
      <c r="M24" s="1271"/>
      <c r="N24" s="1271"/>
      <c r="O24" s="1271"/>
      <c r="Q24" s="982"/>
    </row>
    <row r="25" spans="1:20" ht="24.75" customHeight="1" x14ac:dyDescent="0.25">
      <c r="A25" s="981" t="s">
        <v>229</v>
      </c>
      <c r="B25" s="983"/>
      <c r="C25" s="984"/>
      <c r="D25" s="983"/>
      <c r="E25" s="98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268"/>
      <c r="B26" s="1269"/>
      <c r="C26" s="1269"/>
      <c r="D26" s="1269"/>
      <c r="E26" s="1269"/>
      <c r="F26" s="1269"/>
      <c r="G26" s="1269"/>
      <c r="H26" s="1269"/>
      <c r="I26" s="1269"/>
      <c r="J26" s="1269"/>
      <c r="K26" s="1269"/>
      <c r="L26" s="1269"/>
      <c r="M26" s="1269"/>
      <c r="N26" s="1269"/>
      <c r="O26" s="1269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272" t="s">
        <v>2</v>
      </c>
      <c r="B28" s="1274" t="s">
        <v>14</v>
      </c>
      <c r="C28" s="1002" t="s">
        <v>16</v>
      </c>
      <c r="D28" s="1002"/>
      <c r="E28" s="1274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273"/>
      <c r="B29" s="1275"/>
      <c r="C29" s="1008"/>
      <c r="D29" s="1008"/>
      <c r="E29" s="1275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28529934779.889999</v>
      </c>
      <c r="C30" s="1014">
        <f>+C31+C32</f>
        <v>2506480981.9799995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17884562245.220001</v>
      </c>
      <c r="C31" s="1022">
        <f>+D17</f>
        <v>113653754.37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10645372534.67</v>
      </c>
      <c r="C32" s="1022">
        <f>D18</f>
        <v>2392827227.6099997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272" t="s">
        <v>2</v>
      </c>
      <c r="B35" s="1274" t="s">
        <v>14</v>
      </c>
      <c r="C35" s="1276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273"/>
      <c r="B36" s="1275"/>
      <c r="C36" s="1277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272" t="s">
        <v>14</v>
      </c>
      <c r="B44" s="1274" t="s">
        <v>64</v>
      </c>
      <c r="C44" s="1276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273"/>
      <c r="B45" s="1275"/>
      <c r="C45" s="1277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278"/>
      <c r="E53" s="1279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28529934779.889999</v>
      </c>
      <c r="C66" s="1032">
        <f>+C67+C68</f>
        <v>20448962319.169998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17884562245.220001</v>
      </c>
      <c r="C67" s="1079">
        <f>+E17</f>
        <v>15713890397.949999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10645372534.67</v>
      </c>
      <c r="C68" s="1079">
        <f>+E18</f>
        <v>4735071921.2199993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280" t="s">
        <v>2</v>
      </c>
      <c r="B70" s="1282" t="s">
        <v>14</v>
      </c>
      <c r="C70" s="1284" t="s">
        <v>64</v>
      </c>
      <c r="D70" s="1282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281"/>
      <c r="B71" s="1283"/>
      <c r="C71" s="1285"/>
      <c r="D71" s="1283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272" t="s">
        <v>2</v>
      </c>
      <c r="B85" s="1274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274"/>
      <c r="L85" s="1276"/>
      <c r="M85" s="874"/>
    </row>
    <row r="86" spans="1:13" ht="15" hidden="1" customHeight="1" x14ac:dyDescent="0.2">
      <c r="A86" s="1286"/>
      <c r="B86" s="1287"/>
      <c r="C86" s="1274" t="s">
        <v>76</v>
      </c>
      <c r="D86" s="1274"/>
      <c r="E86" s="1071"/>
      <c r="F86" s="1272"/>
      <c r="G86" s="1276"/>
      <c r="H86" s="1274"/>
      <c r="I86" s="1071"/>
      <c r="J86" s="1272"/>
      <c r="K86" s="1287"/>
      <c r="L86" s="1288"/>
      <c r="M86" s="874"/>
    </row>
    <row r="87" spans="1:13" hidden="1" x14ac:dyDescent="0.2">
      <c r="A87" s="1286"/>
      <c r="B87" s="1287"/>
      <c r="C87" s="1287"/>
      <c r="D87" s="1287"/>
      <c r="E87" s="1071"/>
      <c r="F87" s="1286"/>
      <c r="G87" s="1288"/>
      <c r="H87" s="1287"/>
      <c r="I87" s="1071"/>
      <c r="J87" s="1286"/>
      <c r="K87" s="1287"/>
      <c r="L87" s="1288"/>
      <c r="M87" s="874"/>
    </row>
    <row r="88" spans="1:13" ht="18.75" hidden="1" thickBot="1" x14ac:dyDescent="0.25">
      <c r="A88" s="1273"/>
      <c r="B88" s="1275"/>
      <c r="C88" s="1275"/>
      <c r="D88" s="1275"/>
      <c r="E88" s="1100"/>
      <c r="F88" s="1273"/>
      <c r="G88" s="1277"/>
      <c r="H88" s="1275"/>
      <c r="I88" s="1009"/>
      <c r="J88" s="1273"/>
      <c r="K88" s="1275"/>
      <c r="L88" s="1277"/>
      <c r="M88" s="874"/>
    </row>
    <row r="89" spans="1:13" ht="18.75" hidden="1" thickBot="1" x14ac:dyDescent="0.25">
      <c r="A89" s="1013" t="s">
        <v>9</v>
      </c>
      <c r="B89" s="1101">
        <f>+B90+B91</f>
        <v>28529934779.889999</v>
      </c>
      <c r="C89" s="1101">
        <f>+C90+C91</f>
        <v>20448962319.169998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17884562245.220001</v>
      </c>
      <c r="C90" s="1101">
        <f>+E17</f>
        <v>15713890397.949999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10645372534.67</v>
      </c>
      <c r="C91" s="1101">
        <f>+E18</f>
        <v>4735071921.2199993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289" t="s">
        <v>2</v>
      </c>
      <c r="B94" s="1282" t="s">
        <v>14</v>
      </c>
      <c r="C94" s="1044" t="s">
        <v>7</v>
      </c>
      <c r="D94" s="1081"/>
      <c r="E94" s="1291"/>
      <c r="F94" s="1292"/>
      <c r="G94" s="1006"/>
      <c r="I94" s="874"/>
      <c r="K94" s="1081"/>
      <c r="L94" s="1282"/>
      <c r="M94" s="874"/>
    </row>
    <row r="95" spans="1:13" hidden="1" x14ac:dyDescent="0.2">
      <c r="A95" s="1290"/>
      <c r="B95" s="1283"/>
      <c r="C95" s="1044" t="s">
        <v>76</v>
      </c>
      <c r="D95" s="1081"/>
      <c r="E95" s="1081"/>
      <c r="F95" s="1104"/>
      <c r="G95" s="1006"/>
      <c r="I95" s="874"/>
      <c r="K95" s="1081"/>
      <c r="L95" s="1283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293" t="s">
        <v>2</v>
      </c>
      <c r="B107" s="1274" t="s">
        <v>14</v>
      </c>
      <c r="C107" s="1276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294"/>
      <c r="B108" s="1287"/>
      <c r="C108" s="1288"/>
      <c r="D108" s="1274"/>
      <c r="E108" s="1274"/>
      <c r="F108" s="1071"/>
      <c r="G108" s="1276"/>
      <c r="H108" s="1293"/>
      <c r="I108" s="1274"/>
      <c r="J108" s="1071"/>
      <c r="K108" s="1276"/>
      <c r="M108" s="875"/>
    </row>
    <row r="109" spans="1:13" s="1111" customFormat="1" hidden="1" x14ac:dyDescent="0.2">
      <c r="A109" s="1294"/>
      <c r="B109" s="1287"/>
      <c r="C109" s="1288"/>
      <c r="D109" s="1287"/>
      <c r="E109" s="1287"/>
      <c r="F109" s="1071"/>
      <c r="G109" s="1288"/>
      <c r="H109" s="1294"/>
      <c r="I109" s="1287"/>
      <c r="J109" s="1071"/>
      <c r="K109" s="1288"/>
      <c r="M109" s="875"/>
    </row>
    <row r="110" spans="1:13" s="1111" customFormat="1" ht="18.75" hidden="1" thickBot="1" x14ac:dyDescent="0.25">
      <c r="A110" s="1295"/>
      <c r="B110" s="1275"/>
      <c r="C110" s="1277"/>
      <c r="D110" s="1275"/>
      <c r="E110" s="1275"/>
      <c r="F110" s="1100"/>
      <c r="G110" s="1277"/>
      <c r="H110" s="1295"/>
      <c r="I110" s="1275"/>
      <c r="J110" s="1009"/>
      <c r="K110" s="1277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298" t="s">
        <v>2</v>
      </c>
      <c r="B116" s="1300" t="s">
        <v>14</v>
      </c>
      <c r="C116" s="1119" t="s">
        <v>81</v>
      </c>
      <c r="D116" s="1300"/>
      <c r="E116" s="1300"/>
      <c r="F116" s="1296"/>
      <c r="G116" s="1296"/>
      <c r="H116" s="1118"/>
    </row>
    <row r="117" spans="1:13" ht="24" hidden="1" customHeight="1" thickBot="1" x14ac:dyDescent="0.25">
      <c r="A117" s="1299"/>
      <c r="B117" s="1301"/>
      <c r="C117" s="1121" t="s">
        <v>82</v>
      </c>
      <c r="D117" s="1301"/>
      <c r="E117" s="1301"/>
      <c r="F117" s="1297"/>
      <c r="G117" s="1297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28529934779.889999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17884562245.220001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10645372534.67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5:9" x14ac:dyDescent="0.2">
      <c r="I129" s="1157"/>
    </row>
    <row r="132" spans="5:9" x14ac:dyDescent="0.2"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62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015BE-BC80-4D11-8F7A-556568071013}">
  <sheetPr>
    <tabColor rgb="FF7030A0"/>
    <pageSetUpPr fitToPage="1"/>
  </sheetPr>
  <dimension ref="A1:T132"/>
  <sheetViews>
    <sheetView topLeftCell="A13" zoomScale="70" zoomScaleNormal="70" workbookViewId="0">
      <selection activeCell="J17" sqref="J17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56" t="s">
        <v>191</v>
      </c>
      <c r="B1" s="1256"/>
      <c r="C1" s="1256"/>
      <c r="D1" s="1256"/>
      <c r="E1" s="1256"/>
      <c r="F1" s="1256"/>
      <c r="G1" s="1256"/>
      <c r="H1" s="1256"/>
      <c r="I1" s="1256"/>
    </row>
    <row r="2" spans="1:20" ht="24" customHeight="1" x14ac:dyDescent="0.2">
      <c r="A2" s="1257" t="s">
        <v>2</v>
      </c>
      <c r="B2" s="1259" t="s">
        <v>3</v>
      </c>
      <c r="C2" s="1260"/>
      <c r="D2" s="1259" t="s">
        <v>4</v>
      </c>
      <c r="E2" s="1260"/>
      <c r="F2" s="1259" t="s">
        <v>5</v>
      </c>
      <c r="G2" s="1260"/>
      <c r="H2" s="1302" t="s">
        <v>6</v>
      </c>
      <c r="I2" s="1303"/>
    </row>
    <row r="3" spans="1:20" ht="24" customHeight="1" x14ac:dyDescent="0.2">
      <c r="A3" s="1258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56" t="s">
        <v>194</v>
      </c>
      <c r="B7" s="1256"/>
      <c r="C7" s="1256"/>
      <c r="D7" s="1256"/>
      <c r="E7" s="1256"/>
      <c r="F7" s="1256"/>
      <c r="G7" s="1256"/>
      <c r="H7" s="1256"/>
      <c r="I7" s="1256"/>
      <c r="J7" s="1256"/>
      <c r="K7" s="1256"/>
      <c r="L7" s="1256"/>
      <c r="M7" s="1270" t="s">
        <v>233</v>
      </c>
      <c r="N7" s="1270"/>
      <c r="O7" s="1270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887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105" t="s">
        <v>9</v>
      </c>
      <c r="B10" s="894">
        <f>+B11+B12</f>
        <v>617383.76151067996</v>
      </c>
      <c r="C10" s="895">
        <v>0</v>
      </c>
      <c r="D10" s="896">
        <f>+D11+D12</f>
        <v>483582.85590514995</v>
      </c>
      <c r="E10" s="894">
        <f>+E11+E12</f>
        <v>368291.16137429001</v>
      </c>
      <c r="F10" s="897">
        <f>+E10*100/B10</f>
        <v>59.653522546999966</v>
      </c>
      <c r="G10" s="897">
        <v>93</v>
      </c>
      <c r="H10" s="899">
        <f>+F10-G10</f>
        <v>-33.346477453000034</v>
      </c>
      <c r="I10" s="894">
        <f>+I11+I12</f>
        <v>483582.85590514995</v>
      </c>
      <c r="J10" s="897">
        <f>+I10*100/B10</f>
        <v>78.327757555830132</v>
      </c>
      <c r="K10" s="897">
        <v>100</v>
      </c>
      <c r="L10" s="899">
        <f>+J10-K10</f>
        <v>-21.672242444169868</v>
      </c>
      <c r="M10" s="900">
        <f>+B10-I10</f>
        <v>133800.90560553002</v>
      </c>
      <c r="N10" s="901"/>
      <c r="O10" s="901"/>
      <c r="P10" s="902"/>
      <c r="Q10" s="903"/>
      <c r="R10" s="904"/>
      <c r="S10" s="904"/>
      <c r="T10" s="904"/>
    </row>
    <row r="11" spans="1:20" s="915" customFormat="1" ht="31.5" customHeight="1" x14ac:dyDescent="0.25">
      <c r="A11" s="1108" t="s">
        <v>10</v>
      </c>
      <c r="B11" s="1170">
        <v>319399.70417144999</v>
      </c>
      <c r="C11" s="908"/>
      <c r="D11" s="1170">
        <v>277441.89256473997</v>
      </c>
      <c r="E11" s="1170">
        <v>275078.92485756002</v>
      </c>
      <c r="F11" s="910">
        <f>+E11*100/B11</f>
        <v>86.12372562183117</v>
      </c>
      <c r="G11" s="910">
        <v>98</v>
      </c>
      <c r="H11" s="917">
        <f>+F11-G11</f>
        <v>-11.87627437816883</v>
      </c>
      <c r="I11" s="1170">
        <v>277441.89256473997</v>
      </c>
      <c r="J11" s="910">
        <f>+I11*100/B11</f>
        <v>86.863540867843895</v>
      </c>
      <c r="K11" s="910">
        <v>100</v>
      </c>
      <c r="L11" s="917">
        <f>+J11-K11</f>
        <v>-13.136459132156105</v>
      </c>
      <c r="M11" s="912">
        <f>+B11-I11</f>
        <v>41957.81160671002</v>
      </c>
      <c r="N11" s="901"/>
      <c r="O11" s="901"/>
      <c r="P11" s="913"/>
      <c r="Q11" s="914">
        <f>+D11+E11</f>
        <v>552520.8174223</v>
      </c>
    </row>
    <row r="12" spans="1:20" s="915" customFormat="1" ht="31.5" customHeight="1" x14ac:dyDescent="0.25">
      <c r="A12" s="1108" t="s">
        <v>11</v>
      </c>
      <c r="B12" s="1170">
        <v>297984.05733923003</v>
      </c>
      <c r="C12" s="916"/>
      <c r="D12" s="1170">
        <v>206140.96334041</v>
      </c>
      <c r="E12" s="1170">
        <v>93212.236516730001</v>
      </c>
      <c r="F12" s="910">
        <f>+E12*100/B12</f>
        <v>31.280947493984765</v>
      </c>
      <c r="G12" s="910">
        <v>75</v>
      </c>
      <c r="H12" s="917">
        <f>+F12-G12</f>
        <v>-43.719052506015231</v>
      </c>
      <c r="I12" s="1170">
        <v>206140.96334041</v>
      </c>
      <c r="J12" s="910">
        <f t="shared" ref="J12" si="0">+I12*100/B12</f>
        <v>69.178520885006833</v>
      </c>
      <c r="K12" s="910">
        <v>100</v>
      </c>
      <c r="L12" s="917">
        <f>+J12-K12</f>
        <v>-30.821479114993167</v>
      </c>
      <c r="M12" s="912">
        <f>+B12-I12</f>
        <v>91843.093998820026</v>
      </c>
      <c r="N12" s="901"/>
      <c r="O12" s="901"/>
      <c r="P12" s="913"/>
      <c r="Q12" s="914">
        <f>+D12+E12</f>
        <v>299353.19985714002</v>
      </c>
    </row>
    <row r="13" spans="1:20" ht="31.5" customHeight="1" x14ac:dyDescent="0.2">
      <c r="A13" s="1256" t="s">
        <v>107</v>
      </c>
      <c r="B13" s="1256"/>
      <c r="C13" s="1256"/>
      <c r="D13" s="1256"/>
      <c r="E13" s="1256"/>
      <c r="F13" s="1256"/>
      <c r="G13" s="1256"/>
      <c r="H13" s="1256"/>
      <c r="I13" s="1256"/>
      <c r="J13" s="1256"/>
      <c r="K13" s="1256"/>
      <c r="L13" s="1256"/>
      <c r="M13" s="1270" t="s">
        <v>228</v>
      </c>
      <c r="N13" s="1270"/>
      <c r="O13" s="1270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29302738549.169998</v>
      </c>
      <c r="C16" s="932">
        <f>+C17+C18</f>
        <v>0</v>
      </c>
      <c r="D16" s="933">
        <f>+D17+D18</f>
        <v>2973000563.3000002</v>
      </c>
      <c r="E16" s="934">
        <f>+E17+E18</f>
        <v>22144497038.260002</v>
      </c>
      <c r="F16" s="935">
        <f>+E16*100/B16</f>
        <v>75.571424838335616</v>
      </c>
      <c r="G16" s="935">
        <v>93</v>
      </c>
      <c r="H16" s="1166">
        <f>+F16-G16</f>
        <v>-17.428575161664384</v>
      </c>
      <c r="I16" s="934">
        <f>+I17+I18</f>
        <v>25117497601.559998</v>
      </c>
      <c r="J16" s="935">
        <f>+I16*100/B16</f>
        <v>85.717236153244983</v>
      </c>
      <c r="K16" s="935">
        <v>100</v>
      </c>
      <c r="L16" s="1168">
        <f>+J16-K16</f>
        <v>-14.282763846755017</v>
      </c>
      <c r="M16" s="939">
        <f>+B16-I16</f>
        <v>4185240947.6100006</v>
      </c>
      <c r="N16" s="901">
        <v>1</v>
      </c>
      <c r="O16" s="901">
        <v>2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18518186243.259998</v>
      </c>
      <c r="C17" s="945">
        <v>0</v>
      </c>
      <c r="D17" s="946">
        <v>115927019.88</v>
      </c>
      <c r="E17" s="947">
        <v>16763187461.110001</v>
      </c>
      <c r="F17" s="864">
        <f>+E17*100/B17</f>
        <v>90.522836528935116</v>
      </c>
      <c r="G17" s="864">
        <v>98</v>
      </c>
      <c r="H17" s="1167">
        <f>+F17-G17</f>
        <v>-7.477163471064884</v>
      </c>
      <c r="I17" s="949">
        <v>16879114480.99</v>
      </c>
      <c r="J17" s="864">
        <f>+I17*100/B17</f>
        <v>91.148853668827499</v>
      </c>
      <c r="K17" s="864">
        <v>100</v>
      </c>
      <c r="L17" s="1169">
        <f>+J17-K17</f>
        <v>-8.8511463311725009</v>
      </c>
      <c r="M17" s="951">
        <f>+B17-I17</f>
        <v>1639071762.2699986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10784552305.91</v>
      </c>
      <c r="C18" s="945">
        <v>0</v>
      </c>
      <c r="D18" s="946">
        <v>2857073543.4200001</v>
      </c>
      <c r="E18" s="947">
        <v>5381309577.1499996</v>
      </c>
      <c r="F18" s="864">
        <f>+E18*100/B18</f>
        <v>49.898312183075127</v>
      </c>
      <c r="G18" s="864">
        <v>75</v>
      </c>
      <c r="H18" s="1167">
        <f>+F18-G18</f>
        <v>-25.101687816924873</v>
      </c>
      <c r="I18" s="949">
        <v>8238383120.5699997</v>
      </c>
      <c r="J18" s="864">
        <f t="shared" ref="J18" si="1">+I18*100/B18</f>
        <v>76.390589863014682</v>
      </c>
      <c r="K18" s="864">
        <v>100</v>
      </c>
      <c r="L18" s="1169">
        <f>+J18-K18</f>
        <v>-23.609410136985318</v>
      </c>
      <c r="M18" s="951">
        <f>+B18-I18</f>
        <v>2546169185.3400002</v>
      </c>
      <c r="N18" s="952">
        <v>1</v>
      </c>
      <c r="O18" s="901">
        <v>18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36657966.890000001</v>
      </c>
      <c r="D21" s="861">
        <v>258328855.56999999</v>
      </c>
      <c r="E21" s="861">
        <v>1494780958.3399997</v>
      </c>
      <c r="F21" s="862">
        <f>+E21*100/B21</f>
        <v>83.332751951482336</v>
      </c>
      <c r="G21" s="863"/>
      <c r="H21" s="863"/>
      <c r="I21" s="861">
        <v>1753109813.9099996</v>
      </c>
      <c r="J21" s="862">
        <f>+I21*100/B21</f>
        <v>97.734363320034817</v>
      </c>
      <c r="K21" s="864"/>
      <c r="L21" s="865">
        <v>3445219.36</v>
      </c>
      <c r="M21" s="865">
        <v>526664.09000034584</v>
      </c>
      <c r="N21" s="865">
        <v>298968705.91000032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271" t="s">
        <v>56</v>
      </c>
      <c r="B24" s="1271"/>
      <c r="C24" s="1271"/>
      <c r="D24" s="1271"/>
      <c r="E24" s="1271"/>
      <c r="F24" s="1271"/>
      <c r="G24" s="1271"/>
      <c r="H24" s="1271"/>
      <c r="I24" s="1271"/>
      <c r="J24" s="1271"/>
      <c r="K24" s="1271"/>
      <c r="L24" s="1271"/>
      <c r="M24" s="1271"/>
      <c r="N24" s="1271"/>
      <c r="O24" s="1271"/>
      <c r="Q24" s="982"/>
    </row>
    <row r="25" spans="1:20" ht="24.75" customHeight="1" x14ac:dyDescent="0.25">
      <c r="A25" s="981" t="s">
        <v>232</v>
      </c>
      <c r="B25" s="983"/>
      <c r="C25" s="984"/>
      <c r="D25" s="983"/>
      <c r="E25" s="985"/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268"/>
      <c r="B26" s="1269"/>
      <c r="C26" s="1269"/>
      <c r="D26" s="1269"/>
      <c r="E26" s="1269"/>
      <c r="F26" s="1269"/>
      <c r="G26" s="1269"/>
      <c r="H26" s="1269"/>
      <c r="I26" s="1269"/>
      <c r="J26" s="1269"/>
      <c r="K26" s="1269"/>
      <c r="L26" s="1269"/>
      <c r="M26" s="1269"/>
      <c r="N26" s="1269"/>
      <c r="O26" s="1269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272" t="s">
        <v>2</v>
      </c>
      <c r="B28" s="1274" t="s">
        <v>14</v>
      </c>
      <c r="C28" s="1002" t="s">
        <v>16</v>
      </c>
      <c r="D28" s="1002"/>
      <c r="E28" s="1274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273"/>
      <c r="B29" s="1275"/>
      <c r="C29" s="1008"/>
      <c r="D29" s="1008"/>
      <c r="E29" s="1275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29302738549.169998</v>
      </c>
      <c r="C30" s="1014">
        <f>+C31+C32</f>
        <v>2973000563.3000002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18518186243.259998</v>
      </c>
      <c r="C31" s="1022">
        <f>+D17</f>
        <v>115927019.88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10784552305.91</v>
      </c>
      <c r="C32" s="1022">
        <f>D18</f>
        <v>2857073543.4200001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272" t="s">
        <v>2</v>
      </c>
      <c r="B35" s="1274" t="s">
        <v>14</v>
      </c>
      <c r="C35" s="1276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273"/>
      <c r="B36" s="1275"/>
      <c r="C36" s="1277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272" t="s">
        <v>14</v>
      </c>
      <c r="B44" s="1274" t="s">
        <v>64</v>
      </c>
      <c r="C44" s="1276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273"/>
      <c r="B45" s="1275"/>
      <c r="C45" s="1277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278"/>
      <c r="E53" s="1279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29302738549.169998</v>
      </c>
      <c r="C66" s="1032">
        <f>+C67+C68</f>
        <v>22144497038.260002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18518186243.259998</v>
      </c>
      <c r="C67" s="1079">
        <f>+E17</f>
        <v>16763187461.110001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10784552305.91</v>
      </c>
      <c r="C68" s="1079">
        <f>+E18</f>
        <v>5381309577.1499996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280" t="s">
        <v>2</v>
      </c>
      <c r="B70" s="1282" t="s">
        <v>14</v>
      </c>
      <c r="C70" s="1284" t="s">
        <v>64</v>
      </c>
      <c r="D70" s="1282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281"/>
      <c r="B71" s="1283"/>
      <c r="C71" s="1285"/>
      <c r="D71" s="1283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272" t="s">
        <v>2</v>
      </c>
      <c r="B85" s="1274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274"/>
      <c r="L85" s="1276"/>
      <c r="M85" s="874"/>
    </row>
    <row r="86" spans="1:13" ht="15" hidden="1" customHeight="1" x14ac:dyDescent="0.2">
      <c r="A86" s="1286"/>
      <c r="B86" s="1287"/>
      <c r="C86" s="1274" t="s">
        <v>76</v>
      </c>
      <c r="D86" s="1274"/>
      <c r="E86" s="1071"/>
      <c r="F86" s="1272"/>
      <c r="G86" s="1276"/>
      <c r="H86" s="1274"/>
      <c r="I86" s="1071"/>
      <c r="J86" s="1272"/>
      <c r="K86" s="1287"/>
      <c r="L86" s="1288"/>
      <c r="M86" s="874"/>
    </row>
    <row r="87" spans="1:13" hidden="1" x14ac:dyDescent="0.2">
      <c r="A87" s="1286"/>
      <c r="B87" s="1287"/>
      <c r="C87" s="1287"/>
      <c r="D87" s="1287"/>
      <c r="E87" s="1071"/>
      <c r="F87" s="1286"/>
      <c r="G87" s="1288"/>
      <c r="H87" s="1287"/>
      <c r="I87" s="1071"/>
      <c r="J87" s="1286"/>
      <c r="K87" s="1287"/>
      <c r="L87" s="1288"/>
      <c r="M87" s="874"/>
    </row>
    <row r="88" spans="1:13" ht="18.75" hidden="1" thickBot="1" x14ac:dyDescent="0.25">
      <c r="A88" s="1273"/>
      <c r="B88" s="1275"/>
      <c r="C88" s="1275"/>
      <c r="D88" s="1275"/>
      <c r="E88" s="1100"/>
      <c r="F88" s="1273"/>
      <c r="G88" s="1277"/>
      <c r="H88" s="1275"/>
      <c r="I88" s="1009"/>
      <c r="J88" s="1273"/>
      <c r="K88" s="1275"/>
      <c r="L88" s="1277"/>
      <c r="M88" s="874"/>
    </row>
    <row r="89" spans="1:13" ht="18.75" hidden="1" thickBot="1" x14ac:dyDescent="0.25">
      <c r="A89" s="1013" t="s">
        <v>9</v>
      </c>
      <c r="B89" s="1101">
        <f>+B90+B91</f>
        <v>29302738549.169998</v>
      </c>
      <c r="C89" s="1101">
        <f>+C90+C91</f>
        <v>22144497038.260002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18518186243.259998</v>
      </c>
      <c r="C90" s="1101">
        <f>+E17</f>
        <v>16763187461.110001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10784552305.91</v>
      </c>
      <c r="C91" s="1101">
        <f>+E18</f>
        <v>5381309577.1499996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289" t="s">
        <v>2</v>
      </c>
      <c r="B94" s="1282" t="s">
        <v>14</v>
      </c>
      <c r="C94" s="1044" t="s">
        <v>7</v>
      </c>
      <c r="D94" s="1081"/>
      <c r="E94" s="1291"/>
      <c r="F94" s="1292"/>
      <c r="G94" s="1006"/>
      <c r="I94" s="874"/>
      <c r="K94" s="1081"/>
      <c r="L94" s="1282"/>
      <c r="M94" s="874"/>
    </row>
    <row r="95" spans="1:13" hidden="1" x14ac:dyDescent="0.2">
      <c r="A95" s="1290"/>
      <c r="B95" s="1283"/>
      <c r="C95" s="1044" t="s">
        <v>76</v>
      </c>
      <c r="D95" s="1081"/>
      <c r="E95" s="1081"/>
      <c r="F95" s="1104"/>
      <c r="G95" s="1006"/>
      <c r="I95" s="874"/>
      <c r="K95" s="1081"/>
      <c r="L95" s="1283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293" t="s">
        <v>2</v>
      </c>
      <c r="B107" s="1274" t="s">
        <v>14</v>
      </c>
      <c r="C107" s="1276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294"/>
      <c r="B108" s="1287"/>
      <c r="C108" s="1288"/>
      <c r="D108" s="1274"/>
      <c r="E108" s="1274"/>
      <c r="F108" s="1071"/>
      <c r="G108" s="1276"/>
      <c r="H108" s="1293"/>
      <c r="I108" s="1274"/>
      <c r="J108" s="1071"/>
      <c r="K108" s="1276"/>
      <c r="M108" s="875"/>
    </row>
    <row r="109" spans="1:13" s="1111" customFormat="1" hidden="1" x14ac:dyDescent="0.2">
      <c r="A109" s="1294"/>
      <c r="B109" s="1287"/>
      <c r="C109" s="1288"/>
      <c r="D109" s="1287"/>
      <c r="E109" s="1287"/>
      <c r="F109" s="1071"/>
      <c r="G109" s="1288"/>
      <c r="H109" s="1294"/>
      <c r="I109" s="1287"/>
      <c r="J109" s="1071"/>
      <c r="K109" s="1288"/>
      <c r="M109" s="875"/>
    </row>
    <row r="110" spans="1:13" s="1111" customFormat="1" ht="18.75" hidden="1" thickBot="1" x14ac:dyDescent="0.25">
      <c r="A110" s="1295"/>
      <c r="B110" s="1275"/>
      <c r="C110" s="1277"/>
      <c r="D110" s="1275"/>
      <c r="E110" s="1275"/>
      <c r="F110" s="1100"/>
      <c r="G110" s="1277"/>
      <c r="H110" s="1295"/>
      <c r="I110" s="1275"/>
      <c r="J110" s="1009"/>
      <c r="K110" s="1277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298" t="s">
        <v>2</v>
      </c>
      <c r="B116" s="1300" t="s">
        <v>14</v>
      </c>
      <c r="C116" s="1119" t="s">
        <v>81</v>
      </c>
      <c r="D116" s="1300"/>
      <c r="E116" s="1300"/>
      <c r="F116" s="1296"/>
      <c r="G116" s="1296"/>
      <c r="H116" s="1118"/>
    </row>
    <row r="117" spans="1:13" ht="24" hidden="1" customHeight="1" thickBot="1" x14ac:dyDescent="0.25">
      <c r="A117" s="1299"/>
      <c r="B117" s="1301"/>
      <c r="C117" s="1121" t="s">
        <v>82</v>
      </c>
      <c r="D117" s="1301"/>
      <c r="E117" s="1301"/>
      <c r="F117" s="1297"/>
      <c r="G117" s="1297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29302738549.169998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18518186243.259998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10784552305.91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>
        <v>1494.78</v>
      </c>
      <c r="E132" s="1012"/>
    </row>
  </sheetData>
  <mergeCells count="55"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408F-45F8-4213-BD6C-075C19B8107D}">
  <sheetPr>
    <tabColor rgb="FF7030A0"/>
    <pageSetUpPr fitToPage="1"/>
  </sheetPr>
  <dimension ref="A1:T132"/>
  <sheetViews>
    <sheetView topLeftCell="A4" zoomScale="55" zoomScaleNormal="55" workbookViewId="0">
      <selection activeCell="I11" sqref="I11:I12"/>
    </sheetView>
  </sheetViews>
  <sheetFormatPr defaultColWidth="9" defaultRowHeight="18" x14ac:dyDescent="0.2"/>
  <cols>
    <col min="1" max="1" width="17.875" style="874" customWidth="1"/>
    <col min="2" max="2" width="22.875" style="875" bestFit="1" customWidth="1"/>
    <col min="3" max="3" width="21.5" style="1012" bestFit="1" customWidth="1"/>
    <col min="4" max="5" width="19.875" style="875" bestFit="1" customWidth="1"/>
    <col min="6" max="6" width="12.125" style="1035" customWidth="1"/>
    <col min="7" max="7" width="12.125" style="874" customWidth="1"/>
    <col min="8" max="8" width="13.625" style="874" customWidth="1"/>
    <col min="9" max="9" width="19" style="1006" customWidth="1"/>
    <col min="10" max="10" width="10.5" style="874" bestFit="1" customWidth="1"/>
    <col min="11" max="11" width="11.5" style="874" customWidth="1"/>
    <col min="12" max="12" width="14.5" style="874" customWidth="1"/>
    <col min="13" max="13" width="17" style="875" bestFit="1" customWidth="1"/>
    <col min="14" max="14" width="10.5" style="874" bestFit="1" customWidth="1"/>
    <col min="15" max="15" width="9.5" style="874" bestFit="1" customWidth="1"/>
    <col min="16" max="16" width="7" style="874" bestFit="1" customWidth="1"/>
    <col min="17" max="17" width="20.5" style="874" bestFit="1" customWidth="1"/>
    <col min="18" max="18" width="7.25" style="874" bestFit="1" customWidth="1"/>
    <col min="19" max="19" width="20.125" style="874" bestFit="1" customWidth="1"/>
    <col min="20" max="20" width="15.125" style="874" bestFit="1" customWidth="1"/>
    <col min="21" max="21" width="13.75" style="874" bestFit="1" customWidth="1"/>
    <col min="22" max="22" width="15" style="874" bestFit="1" customWidth="1"/>
    <col min="23" max="23" width="13.75" style="874" bestFit="1" customWidth="1"/>
    <col min="24" max="25" width="15" style="874" bestFit="1" customWidth="1"/>
    <col min="26" max="16384" width="9" style="874"/>
  </cols>
  <sheetData>
    <row r="1" spans="1:20" ht="24" customHeight="1" x14ac:dyDescent="0.2">
      <c r="A1" s="1256" t="s">
        <v>191</v>
      </c>
      <c r="B1" s="1256"/>
      <c r="C1" s="1256"/>
      <c r="D1" s="1256"/>
      <c r="E1" s="1256"/>
      <c r="F1" s="1256"/>
      <c r="G1" s="1256"/>
      <c r="H1" s="1256"/>
      <c r="I1" s="1256"/>
    </row>
    <row r="2" spans="1:20" ht="24" customHeight="1" x14ac:dyDescent="0.2">
      <c r="A2" s="1257" t="s">
        <v>2</v>
      </c>
      <c r="B2" s="1259" t="s">
        <v>3</v>
      </c>
      <c r="C2" s="1260"/>
      <c r="D2" s="1259" t="s">
        <v>4</v>
      </c>
      <c r="E2" s="1260"/>
      <c r="F2" s="1259" t="s">
        <v>5</v>
      </c>
      <c r="G2" s="1260"/>
      <c r="H2" s="1302" t="s">
        <v>6</v>
      </c>
      <c r="I2" s="1303"/>
    </row>
    <row r="3" spans="1:20" ht="24" customHeight="1" x14ac:dyDescent="0.2">
      <c r="A3" s="1258"/>
      <c r="B3" s="692" t="s">
        <v>7</v>
      </c>
      <c r="C3" s="693" t="s">
        <v>8</v>
      </c>
      <c r="D3" s="692" t="s">
        <v>7</v>
      </c>
      <c r="E3" s="692" t="s">
        <v>8</v>
      </c>
      <c r="F3" s="693" t="s">
        <v>7</v>
      </c>
      <c r="G3" s="696" t="s">
        <v>8</v>
      </c>
      <c r="H3" s="1158" t="s">
        <v>7</v>
      </c>
      <c r="I3" s="1159" t="s">
        <v>8</v>
      </c>
    </row>
    <row r="4" spans="1:20" ht="28.5" customHeight="1" x14ac:dyDescent="0.2">
      <c r="A4" s="697" t="s">
        <v>9</v>
      </c>
      <c r="B4" s="698">
        <v>24</v>
      </c>
      <c r="C4" s="698">
        <v>28</v>
      </c>
      <c r="D4" s="698">
        <v>41</v>
      </c>
      <c r="E4" s="698">
        <v>47</v>
      </c>
      <c r="F4" s="698">
        <v>51</v>
      </c>
      <c r="G4" s="698">
        <v>82</v>
      </c>
      <c r="H4" s="1160">
        <v>93</v>
      </c>
      <c r="I4" s="1161">
        <v>100</v>
      </c>
    </row>
    <row r="5" spans="1:20" ht="28.5" customHeight="1" x14ac:dyDescent="0.2">
      <c r="A5" s="701" t="s">
        <v>10</v>
      </c>
      <c r="B5" s="702">
        <v>29</v>
      </c>
      <c r="C5" s="702">
        <v>33</v>
      </c>
      <c r="D5" s="702">
        <v>47</v>
      </c>
      <c r="E5" s="702">
        <v>53</v>
      </c>
      <c r="F5" s="702">
        <v>58</v>
      </c>
      <c r="G5" s="702">
        <v>82</v>
      </c>
      <c r="H5" s="1162">
        <v>98</v>
      </c>
      <c r="I5" s="1163">
        <v>100</v>
      </c>
    </row>
    <row r="6" spans="1:20" ht="28.5" customHeight="1" x14ac:dyDescent="0.2">
      <c r="A6" s="705" t="s">
        <v>11</v>
      </c>
      <c r="B6" s="706">
        <v>7</v>
      </c>
      <c r="C6" s="706">
        <v>11</v>
      </c>
      <c r="D6" s="706">
        <v>15</v>
      </c>
      <c r="E6" s="706">
        <v>24</v>
      </c>
      <c r="F6" s="706">
        <v>21</v>
      </c>
      <c r="G6" s="706">
        <v>80</v>
      </c>
      <c r="H6" s="1164">
        <v>75</v>
      </c>
      <c r="I6" s="1165">
        <v>100</v>
      </c>
    </row>
    <row r="7" spans="1:20" ht="27.75" customHeight="1" x14ac:dyDescent="0.2">
      <c r="A7" s="1256" t="s">
        <v>194</v>
      </c>
      <c r="B7" s="1256"/>
      <c r="C7" s="1256"/>
      <c r="D7" s="1256"/>
      <c r="E7" s="1256"/>
      <c r="F7" s="1256"/>
      <c r="G7" s="1256"/>
      <c r="H7" s="1256"/>
      <c r="I7" s="1256"/>
      <c r="J7" s="1256"/>
      <c r="K7" s="1256"/>
      <c r="L7" s="1256"/>
      <c r="M7" s="1270" t="s">
        <v>239</v>
      </c>
      <c r="N7" s="1270"/>
      <c r="O7" s="1270"/>
    </row>
    <row r="8" spans="1:20" s="884" customFormat="1" ht="56.25" customHeight="1" x14ac:dyDescent="0.2">
      <c r="A8" s="876" t="s">
        <v>2</v>
      </c>
      <c r="B8" s="877" t="s">
        <v>14</v>
      </c>
      <c r="C8" s="878" t="s">
        <v>15</v>
      </c>
      <c r="D8" s="879" t="s">
        <v>120</v>
      </c>
      <c r="E8" s="877" t="s">
        <v>7</v>
      </c>
      <c r="F8" s="880" t="s">
        <v>17</v>
      </c>
      <c r="G8" s="880" t="s">
        <v>18</v>
      </c>
      <c r="H8" s="881" t="s">
        <v>211</v>
      </c>
      <c r="I8" s="877" t="s">
        <v>20</v>
      </c>
      <c r="J8" s="880" t="s">
        <v>21</v>
      </c>
      <c r="K8" s="880" t="s">
        <v>18</v>
      </c>
      <c r="L8" s="881" t="s">
        <v>211</v>
      </c>
      <c r="M8" s="882" t="s">
        <v>23</v>
      </c>
      <c r="N8" s="883" t="s">
        <v>24</v>
      </c>
      <c r="O8" s="883" t="s">
        <v>25</v>
      </c>
      <c r="Q8" s="885"/>
    </row>
    <row r="9" spans="1:20" ht="30.75" customHeight="1" x14ac:dyDescent="0.2">
      <c r="A9" s="886" t="s">
        <v>113</v>
      </c>
      <c r="B9" s="887"/>
      <c r="C9" s="888"/>
      <c r="D9" s="889"/>
      <c r="E9" s="1313"/>
      <c r="F9" s="888"/>
      <c r="G9" s="890"/>
      <c r="H9" s="891"/>
      <c r="I9" s="887"/>
      <c r="J9" s="888"/>
      <c r="K9" s="888"/>
      <c r="L9" s="892"/>
      <c r="M9" s="887"/>
      <c r="N9" s="888"/>
      <c r="O9" s="888"/>
    </row>
    <row r="10" spans="1:20" s="905" customFormat="1" ht="31.5" customHeight="1" x14ac:dyDescent="0.25">
      <c r="A10" s="1304" t="s">
        <v>9</v>
      </c>
      <c r="B10" s="894">
        <f>+B11+B12</f>
        <v>629797.51528836996</v>
      </c>
      <c r="C10" s="1310">
        <v>0</v>
      </c>
      <c r="D10" s="1311">
        <f>+D11+D12</f>
        <v>112373.49239165</v>
      </c>
      <c r="E10" s="894">
        <f>+E11+E12</f>
        <v>386115.35191163002</v>
      </c>
      <c r="F10" s="1312">
        <f>+E10*100/B10</f>
        <v>61.307855705787695</v>
      </c>
      <c r="G10" s="897">
        <v>93</v>
      </c>
      <c r="H10" s="899">
        <f>+F10-G10</f>
        <v>-31.692144294212305</v>
      </c>
      <c r="I10" s="1316">
        <f>+I11+I12</f>
        <v>498488.84430328</v>
      </c>
      <c r="J10" s="897">
        <f>+I10*100/B10</f>
        <v>79.150652741942508</v>
      </c>
      <c r="K10" s="897">
        <v>100</v>
      </c>
      <c r="L10" s="899">
        <f>+J10-K10</f>
        <v>-20.849347258057492</v>
      </c>
      <c r="M10" s="900">
        <f>+B10-I10</f>
        <v>131308.67098508996</v>
      </c>
      <c r="N10" s="1305"/>
      <c r="O10" s="1305"/>
      <c r="P10" s="902"/>
      <c r="Q10" s="903"/>
      <c r="R10" s="904"/>
      <c r="S10" s="904"/>
      <c r="T10" s="904"/>
    </row>
    <row r="11" spans="1:20" s="915" customFormat="1" ht="31.5" customHeight="1" x14ac:dyDescent="0.25">
      <c r="A11" s="1306" t="s">
        <v>10</v>
      </c>
      <c r="B11" s="1309">
        <v>327438.14399700001</v>
      </c>
      <c r="C11" s="1307"/>
      <c r="D11" s="1314">
        <v>2585.36685214</v>
      </c>
      <c r="E11" s="1317">
        <v>282827.26937324001</v>
      </c>
      <c r="F11" s="910">
        <f>+E11*100/B11</f>
        <v>86.375785643297348</v>
      </c>
      <c r="G11" s="910">
        <v>98</v>
      </c>
      <c r="H11" s="917">
        <f>+F11-G11</f>
        <v>-11.624214356702652</v>
      </c>
      <c r="I11" s="1309">
        <v>285412.63622538</v>
      </c>
      <c r="J11" s="1315">
        <f>+I11*100/B11</f>
        <v>87.165359765780664</v>
      </c>
      <c r="K11" s="910">
        <v>100</v>
      </c>
      <c r="L11" s="917">
        <f>+J11-K11</f>
        <v>-12.834640234219336</v>
      </c>
      <c r="M11" s="912">
        <f>+B11-I11</f>
        <v>42025.507771620003</v>
      </c>
      <c r="N11" s="1305"/>
      <c r="O11" s="1305"/>
      <c r="P11" s="913"/>
      <c r="Q11" s="914">
        <f>+D11+E11</f>
        <v>285412.63622538</v>
      </c>
    </row>
    <row r="12" spans="1:20" s="915" customFormat="1" ht="31.5" customHeight="1" x14ac:dyDescent="0.25">
      <c r="A12" s="1306" t="s">
        <v>11</v>
      </c>
      <c r="B12" s="1309">
        <v>302359.37129137001</v>
      </c>
      <c r="C12" s="1308"/>
      <c r="D12" s="1314">
        <v>109788.12553951</v>
      </c>
      <c r="E12" s="1309">
        <v>103288.08253838999</v>
      </c>
      <c r="F12" s="910">
        <f>+E12*100/B12</f>
        <v>34.16070158409476</v>
      </c>
      <c r="G12" s="910">
        <v>75</v>
      </c>
      <c r="H12" s="917">
        <f>+F12-G12</f>
        <v>-40.83929841590524</v>
      </c>
      <c r="I12" s="1309">
        <v>213076.2080779</v>
      </c>
      <c r="J12" s="1315">
        <f t="shared" ref="J12" si="0">+I12*100/B12</f>
        <v>70.471177118756515</v>
      </c>
      <c r="K12" s="910">
        <v>100</v>
      </c>
      <c r="L12" s="917">
        <f>+J12-K12</f>
        <v>-29.528822881243485</v>
      </c>
      <c r="M12" s="912">
        <f>+B12-I12</f>
        <v>89283.163213470019</v>
      </c>
      <c r="N12" s="1305"/>
      <c r="O12" s="1305"/>
      <c r="P12" s="913"/>
      <c r="Q12" s="914">
        <f>+D12+E12</f>
        <v>213076.2080779</v>
      </c>
    </row>
    <row r="13" spans="1:20" ht="31.5" customHeight="1" x14ac:dyDescent="0.2">
      <c r="A13" s="1256" t="s">
        <v>107</v>
      </c>
      <c r="B13" s="1256"/>
      <c r="C13" s="1256"/>
      <c r="D13" s="1256"/>
      <c r="E13" s="1256"/>
      <c r="F13" s="1256"/>
      <c r="G13" s="1256"/>
      <c r="H13" s="1256"/>
      <c r="I13" s="1256"/>
      <c r="J13" s="1256"/>
      <c r="K13" s="1256"/>
      <c r="L13" s="1256"/>
      <c r="M13" s="1270" t="s">
        <v>239</v>
      </c>
      <c r="N13" s="1270"/>
      <c r="O13" s="1270"/>
    </row>
    <row r="14" spans="1:20" s="884" customFormat="1" ht="54.75" customHeight="1" x14ac:dyDescent="0.2">
      <c r="A14" s="876" t="s">
        <v>2</v>
      </c>
      <c r="B14" s="918" t="s">
        <v>14</v>
      </c>
      <c r="C14" s="878" t="s">
        <v>15</v>
      </c>
      <c r="D14" s="879" t="s">
        <v>16</v>
      </c>
      <c r="E14" s="877" t="s">
        <v>7</v>
      </c>
      <c r="F14" s="880" t="s">
        <v>17</v>
      </c>
      <c r="G14" s="880" t="s">
        <v>18</v>
      </c>
      <c r="H14" s="919" t="s">
        <v>211</v>
      </c>
      <c r="I14" s="918" t="s">
        <v>20</v>
      </c>
      <c r="J14" s="880" t="s">
        <v>21</v>
      </c>
      <c r="K14" s="880" t="s">
        <v>18</v>
      </c>
      <c r="L14" s="919" t="s">
        <v>211</v>
      </c>
      <c r="M14" s="920" t="s">
        <v>23</v>
      </c>
      <c r="N14" s="921" t="s">
        <v>24</v>
      </c>
      <c r="O14" s="883" t="s">
        <v>25</v>
      </c>
      <c r="Q14" s="885" t="s">
        <v>28</v>
      </c>
    </row>
    <row r="15" spans="1:20" ht="30.75" customHeight="1" x14ac:dyDescent="0.2">
      <c r="A15" s="922" t="s">
        <v>112</v>
      </c>
      <c r="B15" s="923"/>
      <c r="C15" s="924"/>
      <c r="D15" s="925"/>
      <c r="E15" s="926"/>
      <c r="F15" s="924"/>
      <c r="G15" s="927"/>
      <c r="H15" s="927"/>
      <c r="I15" s="923"/>
      <c r="J15" s="924"/>
      <c r="K15" s="924"/>
      <c r="L15" s="928"/>
      <c r="M15" s="925"/>
      <c r="N15" s="925"/>
      <c r="O15" s="929"/>
    </row>
    <row r="16" spans="1:20" s="943" customFormat="1" ht="30.75" customHeight="1" x14ac:dyDescent="0.2">
      <c r="A16" s="930" t="s">
        <v>9</v>
      </c>
      <c r="B16" s="931">
        <f>+B17+B18</f>
        <v>29404000537.879997</v>
      </c>
      <c r="C16" s="932">
        <f>+C17+C18</f>
        <v>0</v>
      </c>
      <c r="D16" s="933">
        <f>+D17+D18</f>
        <v>2840406575.8999996</v>
      </c>
      <c r="E16" s="934">
        <f>+E17+E18</f>
        <v>22522847117.829998</v>
      </c>
      <c r="F16" s="935">
        <f>+E16*100/B16</f>
        <v>76.597900645576161</v>
      </c>
      <c r="G16" s="935">
        <v>93</v>
      </c>
      <c r="H16" s="1166">
        <f>+F16-G16</f>
        <v>-16.402099354423839</v>
      </c>
      <c r="I16" s="933">
        <f>+I17+I18</f>
        <v>25363253693.73</v>
      </c>
      <c r="J16" s="935">
        <f>+I16*100/B16</f>
        <v>86.257833049130625</v>
      </c>
      <c r="K16" s="935">
        <v>100</v>
      </c>
      <c r="L16" s="1168">
        <f>+J16-K16</f>
        <v>-13.742166950869375</v>
      </c>
      <c r="M16" s="939">
        <f>+B16-I16</f>
        <v>4040746844.1499977</v>
      </c>
      <c r="N16" s="901">
        <v>1</v>
      </c>
      <c r="O16" s="901">
        <v>1</v>
      </c>
      <c r="P16" s="884"/>
      <c r="Q16" s="940" t="s">
        <v>30</v>
      </c>
      <c r="R16" s="941"/>
      <c r="S16" s="942"/>
    </row>
    <row r="17" spans="1:20" ht="30.75" customHeight="1" x14ac:dyDescent="0.2">
      <c r="A17" s="944" t="s">
        <v>10</v>
      </c>
      <c r="B17" s="945">
        <v>18618182601.75</v>
      </c>
      <c r="C17" s="945">
        <v>0</v>
      </c>
      <c r="D17" s="946">
        <v>125973419.48000006</v>
      </c>
      <c r="E17" s="947">
        <v>16912626619.359999</v>
      </c>
      <c r="F17" s="864">
        <f>+E17*100/B17</f>
        <v>90.839299308248854</v>
      </c>
      <c r="G17" s="864">
        <v>98</v>
      </c>
      <c r="H17" s="1167">
        <f>+F17-G17</f>
        <v>-7.1607006917511455</v>
      </c>
      <c r="I17" s="949">
        <v>17038600038.84</v>
      </c>
      <c r="J17" s="864">
        <f>+I17*100/B17</f>
        <v>91.515914325807884</v>
      </c>
      <c r="K17" s="864">
        <v>100</v>
      </c>
      <c r="L17" s="1169">
        <f>+J17-K17</f>
        <v>-8.4840856741921158</v>
      </c>
      <c r="M17" s="951">
        <f>+B17-I17</f>
        <v>1579582562.9099998</v>
      </c>
      <c r="N17" s="952"/>
      <c r="O17" s="901"/>
      <c r="P17" s="953"/>
      <c r="Q17" s="885" t="s">
        <v>31</v>
      </c>
    </row>
    <row r="18" spans="1:20" ht="30.75" customHeight="1" x14ac:dyDescent="0.2">
      <c r="A18" s="954" t="s">
        <v>11</v>
      </c>
      <c r="B18" s="955">
        <v>10785817936.129999</v>
      </c>
      <c r="C18" s="945">
        <v>0</v>
      </c>
      <c r="D18" s="946">
        <v>2714433156.4199996</v>
      </c>
      <c r="E18" s="947">
        <v>5610220498.4700003</v>
      </c>
      <c r="F18" s="864">
        <f>+E18*100/B18</f>
        <v>52.01478952910059</v>
      </c>
      <c r="G18" s="864">
        <v>75</v>
      </c>
      <c r="H18" s="1167">
        <f>+F18-G18</f>
        <v>-22.98521047089941</v>
      </c>
      <c r="I18" s="949">
        <v>8324653654.8899994</v>
      </c>
      <c r="J18" s="864">
        <f t="shared" ref="J18" si="1">+I18*100/B18</f>
        <v>77.181477604997696</v>
      </c>
      <c r="K18" s="864">
        <v>100</v>
      </c>
      <c r="L18" s="1169">
        <f>+J18-K18</f>
        <v>-22.818522395002304</v>
      </c>
      <c r="M18" s="951">
        <f>+B18-I18</f>
        <v>2461164281.2399998</v>
      </c>
      <c r="N18" s="952">
        <v>1</v>
      </c>
      <c r="O18" s="901">
        <v>10</v>
      </c>
      <c r="P18" s="953"/>
      <c r="Q18" s="885"/>
    </row>
    <row r="19" spans="1:20" s="963" customFormat="1" ht="20.25" customHeight="1" x14ac:dyDescent="0.2">
      <c r="A19" s="957" t="s">
        <v>47</v>
      </c>
      <c r="B19" s="958"/>
      <c r="C19" s="959"/>
      <c r="D19" s="958"/>
      <c r="E19" s="958"/>
      <c r="F19" s="959"/>
      <c r="G19" s="959"/>
      <c r="H19" s="960"/>
      <c r="I19" s="961"/>
      <c r="J19" s="959"/>
      <c r="K19" s="959"/>
      <c r="L19" s="959"/>
      <c r="M19" s="958"/>
      <c r="N19" s="959"/>
      <c r="O19" s="962"/>
      <c r="Q19" s="964"/>
    </row>
    <row r="20" spans="1:20" s="975" customFormat="1" ht="99.75" customHeight="1" x14ac:dyDescent="0.2">
      <c r="A20" s="965" t="s">
        <v>2</v>
      </c>
      <c r="B20" s="966" t="s">
        <v>14</v>
      </c>
      <c r="C20" s="967" t="s">
        <v>48</v>
      </c>
      <c r="D20" s="968" t="s">
        <v>49</v>
      </c>
      <c r="E20" s="968" t="s">
        <v>7</v>
      </c>
      <c r="F20" s="969" t="s">
        <v>17</v>
      </c>
      <c r="G20" s="969"/>
      <c r="H20" s="970"/>
      <c r="I20" s="971" t="s">
        <v>50</v>
      </c>
      <c r="J20" s="969" t="s">
        <v>21</v>
      </c>
      <c r="K20" s="969"/>
      <c r="L20" s="972" t="s">
        <v>141</v>
      </c>
      <c r="M20" s="973" t="s">
        <v>52</v>
      </c>
      <c r="N20" s="973" t="s">
        <v>53</v>
      </c>
      <c r="O20" s="974"/>
      <c r="Q20" s="975">
        <v>12</v>
      </c>
      <c r="S20" s="975" t="s">
        <v>231</v>
      </c>
    </row>
    <row r="21" spans="1:20" s="976" customFormat="1" ht="30" customHeight="1" x14ac:dyDescent="0.2">
      <c r="A21" s="860" t="s">
        <v>110</v>
      </c>
      <c r="B21" s="861">
        <v>1793749664.25</v>
      </c>
      <c r="C21" s="861">
        <v>36657966.890000001</v>
      </c>
      <c r="D21" s="861">
        <v>256677315.56999999</v>
      </c>
      <c r="E21" s="861">
        <v>1496442498.3399997</v>
      </c>
      <c r="F21" s="862">
        <f>+E21*100/B21</f>
        <v>83.425381376486001</v>
      </c>
      <c r="G21" s="863"/>
      <c r="H21" s="863"/>
      <c r="I21" s="861">
        <v>1753119813.9099998</v>
      </c>
      <c r="J21" s="862">
        <f>+I21*100/B21</f>
        <v>97.734920811428381</v>
      </c>
      <c r="K21" s="864"/>
      <c r="L21" s="865">
        <v>3445219.36</v>
      </c>
      <c r="M21" s="865">
        <v>526664.09000010742</v>
      </c>
      <c r="N21" s="865">
        <v>297307165.91000032</v>
      </c>
      <c r="O21" s="866"/>
      <c r="Q21" s="977"/>
      <c r="R21" s="978"/>
    </row>
    <row r="22" spans="1:20" s="975" customFormat="1" ht="105.75" hidden="1" customHeight="1" x14ac:dyDescent="0.2">
      <c r="A22" s="965" t="s">
        <v>2</v>
      </c>
      <c r="B22" s="966" t="s">
        <v>14</v>
      </c>
      <c r="C22" s="967" t="s">
        <v>48</v>
      </c>
      <c r="D22" s="968" t="s">
        <v>49</v>
      </c>
      <c r="E22" s="968" t="s">
        <v>7</v>
      </c>
      <c r="F22" s="969" t="s">
        <v>17</v>
      </c>
      <c r="G22" s="969"/>
      <c r="H22" s="970"/>
      <c r="I22" s="971" t="s">
        <v>50</v>
      </c>
      <c r="J22" s="969" t="s">
        <v>21</v>
      </c>
      <c r="K22" s="969"/>
      <c r="L22" s="972" t="s">
        <v>141</v>
      </c>
      <c r="M22" s="973" t="s">
        <v>52</v>
      </c>
      <c r="N22" s="973" t="s">
        <v>53</v>
      </c>
      <c r="Q22" s="975">
        <v>12</v>
      </c>
      <c r="S22" s="975" t="s">
        <v>230</v>
      </c>
    </row>
    <row r="23" spans="1:20" s="979" customFormat="1" ht="26.25" hidden="1" customHeight="1" x14ac:dyDescent="0.2">
      <c r="A23" s="867" t="s">
        <v>110</v>
      </c>
      <c r="B23" s="868">
        <v>1793749664.25</v>
      </c>
      <c r="C23" s="868">
        <v>41805854.969999999</v>
      </c>
      <c r="D23" s="868">
        <v>306505296.86000001</v>
      </c>
      <c r="E23" s="868">
        <v>1444838780.2199998</v>
      </c>
      <c r="F23" s="869">
        <f>+E23*100/B23</f>
        <v>80.548518503785402</v>
      </c>
      <c r="G23" s="870"/>
      <c r="H23" s="870"/>
      <c r="I23" s="871">
        <v>1751344077.0799999</v>
      </c>
      <c r="J23" s="869">
        <f>+I23*100/B23</f>
        <v>97.635925011435162</v>
      </c>
      <c r="K23" s="872"/>
      <c r="L23" s="865">
        <v>73068.11</v>
      </c>
      <c r="M23" s="865">
        <v>526664.0900000477</v>
      </c>
      <c r="N23" s="865">
        <v>348910884.03000021</v>
      </c>
      <c r="O23" s="692"/>
      <c r="R23" s="980"/>
    </row>
    <row r="24" spans="1:20" ht="24.75" customHeight="1" x14ac:dyDescent="0.25">
      <c r="A24" s="1271" t="s">
        <v>241</v>
      </c>
      <c r="B24" s="1271"/>
      <c r="C24" s="1271"/>
      <c r="D24" s="1271"/>
      <c r="E24" s="1271"/>
      <c r="F24" s="1271"/>
      <c r="G24" s="1271"/>
      <c r="H24" s="1271"/>
      <c r="I24" s="1271"/>
      <c r="J24" s="1271"/>
      <c r="K24" s="1271"/>
      <c r="L24" s="1271"/>
      <c r="M24" s="1271"/>
      <c r="N24" s="1271"/>
      <c r="O24" s="1271"/>
      <c r="Q24" s="982"/>
    </row>
    <row r="25" spans="1:20" ht="24.75" customHeight="1" x14ac:dyDescent="0.25">
      <c r="A25" s="981" t="s">
        <v>240</v>
      </c>
      <c r="B25" s="983"/>
      <c r="C25" s="984"/>
      <c r="D25" s="983"/>
      <c r="E25" s="1175">
        <v>1496.44</v>
      </c>
      <c r="F25" s="986"/>
      <c r="G25" s="987"/>
      <c r="H25" s="988"/>
      <c r="I25" s="987"/>
      <c r="J25" s="989"/>
      <c r="K25" s="990"/>
      <c r="L25" s="990"/>
      <c r="M25" s="991"/>
      <c r="N25" s="992"/>
      <c r="O25" s="990"/>
      <c r="P25" s="993"/>
      <c r="Q25" s="993"/>
      <c r="R25" s="993"/>
      <c r="T25" s="874">
        <v>4392348.1100000003</v>
      </c>
    </row>
    <row r="26" spans="1:20" ht="49.5" customHeight="1" x14ac:dyDescent="0.2">
      <c r="A26" s="1268"/>
      <c r="B26" s="1269"/>
      <c r="C26" s="1269"/>
      <c r="D26" s="1269"/>
      <c r="E26" s="1269"/>
      <c r="F26" s="1269"/>
      <c r="G26" s="1269"/>
      <c r="H26" s="1269"/>
      <c r="I26" s="1269"/>
      <c r="J26" s="1269"/>
      <c r="K26" s="1269"/>
      <c r="L26" s="1269"/>
      <c r="M26" s="1269"/>
      <c r="N26" s="1269"/>
      <c r="O26" s="1269"/>
    </row>
    <row r="27" spans="1:20" s="999" customFormat="1" ht="14.25" hidden="1" customHeight="1" x14ac:dyDescent="0.25">
      <c r="A27" s="994"/>
      <c r="B27" s="873" t="s">
        <v>202</v>
      </c>
      <c r="C27" s="995"/>
      <c r="D27" s="996"/>
      <c r="E27" s="996"/>
      <c r="F27" s="995"/>
      <c r="G27" s="995"/>
      <c r="H27" s="997"/>
      <c r="I27" s="998"/>
      <c r="M27" s="998"/>
      <c r="N27" s="1000"/>
    </row>
    <row r="28" spans="1:20" hidden="1" x14ac:dyDescent="0.2">
      <c r="A28" s="1272" t="s">
        <v>2</v>
      </c>
      <c r="B28" s="1274" t="s">
        <v>14</v>
      </c>
      <c r="C28" s="1002" t="s">
        <v>16</v>
      </c>
      <c r="D28" s="1002"/>
      <c r="E28" s="1274"/>
      <c r="F28" s="1003"/>
      <c r="G28" s="1003"/>
      <c r="H28" s="1004"/>
      <c r="I28" s="1005"/>
      <c r="J28" s="1003"/>
      <c r="K28" s="1003"/>
      <c r="M28" s="1006"/>
      <c r="O28" s="1007"/>
    </row>
    <row r="29" spans="1:20" s="1012" customFormat="1" ht="21.75" hidden="1" customHeight="1" thickBot="1" x14ac:dyDescent="0.25">
      <c r="A29" s="1273"/>
      <c r="B29" s="1275"/>
      <c r="C29" s="1008"/>
      <c r="D29" s="1008"/>
      <c r="E29" s="1275"/>
      <c r="F29" s="1009"/>
      <c r="G29" s="1009"/>
      <c r="H29" s="1010"/>
      <c r="I29" s="1011"/>
      <c r="J29" s="1009"/>
      <c r="K29" s="1009"/>
      <c r="L29" s="874"/>
      <c r="M29" s="1006"/>
      <c r="N29" s="874"/>
      <c r="O29" s="1007"/>
      <c r="P29" s="874"/>
      <c r="Q29" s="874"/>
      <c r="R29" s="874"/>
    </row>
    <row r="30" spans="1:20" s="1012" customFormat="1" ht="18.75" hidden="1" thickBot="1" x14ac:dyDescent="0.25">
      <c r="A30" s="1013" t="s">
        <v>9</v>
      </c>
      <c r="B30" s="1014">
        <f>+B31+B32</f>
        <v>29404000537.879997</v>
      </c>
      <c r="C30" s="1014">
        <f>+C31+C32</f>
        <v>2840406575.8999996</v>
      </c>
      <c r="D30" s="1014"/>
      <c r="E30" s="1015"/>
      <c r="F30" s="1016"/>
      <c r="G30" s="1017"/>
      <c r="H30" s="1018"/>
      <c r="I30" s="1015"/>
      <c r="J30" s="1019"/>
      <c r="K30" s="1020"/>
      <c r="L30" s="874"/>
      <c r="M30" s="1021"/>
      <c r="N30" s="874"/>
      <c r="O30" s="1007"/>
      <c r="P30" s="874"/>
      <c r="Q30" s="874"/>
      <c r="R30" s="874"/>
    </row>
    <row r="31" spans="1:20" ht="18.75" hidden="1" thickBot="1" x14ac:dyDescent="0.25">
      <c r="A31" s="1013" t="s">
        <v>10</v>
      </c>
      <c r="B31" s="1014">
        <f>+B17</f>
        <v>18618182601.75</v>
      </c>
      <c r="C31" s="1022">
        <f>+D17</f>
        <v>125973419.48000006</v>
      </c>
      <c r="D31" s="1023"/>
      <c r="E31" s="1015"/>
      <c r="F31" s="1016"/>
      <c r="G31" s="1017"/>
      <c r="H31" s="1018"/>
      <c r="I31" s="1015"/>
      <c r="J31" s="1019"/>
      <c r="K31" s="1020"/>
      <c r="M31" s="1006"/>
      <c r="O31" s="1007"/>
    </row>
    <row r="32" spans="1:20" s="1012" customFormat="1" ht="18.75" hidden="1" thickBot="1" x14ac:dyDescent="0.25">
      <c r="A32" s="1013" t="s">
        <v>11</v>
      </c>
      <c r="B32" s="1014">
        <f>+B18</f>
        <v>10785817936.129999</v>
      </c>
      <c r="C32" s="1022">
        <f>D18</f>
        <v>2714433156.4199996</v>
      </c>
      <c r="D32" s="1023"/>
      <c r="E32" s="1015"/>
      <c r="F32" s="1016"/>
      <c r="G32" s="1017"/>
      <c r="H32" s="1018"/>
      <c r="I32" s="1015"/>
      <c r="J32" s="1019"/>
      <c r="K32" s="1020"/>
      <c r="L32" s="874"/>
      <c r="M32" s="1006"/>
      <c r="N32" s="874"/>
      <c r="O32" s="1007"/>
      <c r="P32" s="874"/>
      <c r="Q32" s="874"/>
      <c r="R32" s="874"/>
    </row>
    <row r="33" spans="1:15" s="1012" customFormat="1" hidden="1" x14ac:dyDescent="0.2">
      <c r="A33" s="874"/>
      <c r="B33" s="996"/>
      <c r="C33" s="995"/>
      <c r="D33" s="996"/>
      <c r="E33" s="997"/>
      <c r="F33" s="874"/>
      <c r="G33" s="874"/>
      <c r="H33" s="1006"/>
      <c r="I33" s="874"/>
      <c r="J33" s="874"/>
      <c r="K33" s="874"/>
      <c r="L33" s="875"/>
      <c r="M33" s="874"/>
      <c r="N33" s="874"/>
    </row>
    <row r="34" spans="1:15" s="1012" customFormat="1" hidden="1" x14ac:dyDescent="0.2">
      <c r="A34" s="874"/>
      <c r="B34" s="1024"/>
      <c r="C34" s="1025"/>
      <c r="D34" s="1024"/>
      <c r="E34" s="1026"/>
      <c r="F34" s="874"/>
      <c r="G34" s="874"/>
      <c r="H34" s="1006"/>
      <c r="I34" s="874"/>
      <c r="J34" s="874"/>
      <c r="K34" s="874"/>
      <c r="L34" s="875"/>
      <c r="M34" s="874"/>
      <c r="N34" s="874"/>
    </row>
    <row r="35" spans="1:15" s="1012" customFormat="1" hidden="1" x14ac:dyDescent="0.2">
      <c r="A35" s="1272" t="s">
        <v>2</v>
      </c>
      <c r="B35" s="1274" t="s">
        <v>14</v>
      </c>
      <c r="C35" s="1276" t="s">
        <v>64</v>
      </c>
      <c r="D35" s="1003"/>
      <c r="E35" s="1005"/>
      <c r="F35" s="1003"/>
      <c r="G35" s="874"/>
      <c r="H35" s="874"/>
      <c r="I35" s="1006"/>
      <c r="J35" s="874"/>
      <c r="K35" s="874"/>
      <c r="L35" s="874"/>
      <c r="M35" s="875"/>
      <c r="N35" s="874"/>
      <c r="O35" s="874"/>
    </row>
    <row r="36" spans="1:15" s="1012" customFormat="1" ht="18.75" hidden="1" thickBot="1" x14ac:dyDescent="0.25">
      <c r="A36" s="1273"/>
      <c r="B36" s="1275"/>
      <c r="C36" s="1277"/>
      <c r="D36" s="1009"/>
      <c r="E36" s="1011"/>
      <c r="F36" s="1009"/>
      <c r="G36" s="874"/>
      <c r="H36" s="874"/>
      <c r="I36" s="1006"/>
      <c r="J36" s="874"/>
      <c r="K36" s="874"/>
      <c r="L36" s="874"/>
      <c r="M36" s="875"/>
      <c r="N36" s="874"/>
      <c r="O36" s="874"/>
    </row>
    <row r="37" spans="1:15" s="1012" customFormat="1" ht="18.75" hidden="1" thickBot="1" x14ac:dyDescent="0.25">
      <c r="A37" s="1027" t="s">
        <v>9</v>
      </c>
      <c r="B37" s="1028">
        <v>2756171351.6100006</v>
      </c>
      <c r="C37" s="1029">
        <v>2141187121.77</v>
      </c>
      <c r="D37" s="1029"/>
      <c r="E37" s="1029"/>
      <c r="F37" s="1030"/>
      <c r="G37" s="874"/>
      <c r="H37" s="874"/>
      <c r="I37" s="1006"/>
      <c r="J37" s="874"/>
      <c r="K37" s="874"/>
      <c r="L37" s="874"/>
      <c r="M37" s="875"/>
      <c r="N37" s="874"/>
      <c r="O37" s="874"/>
    </row>
    <row r="38" spans="1:15" s="1012" customFormat="1" ht="18.75" hidden="1" thickBot="1" x14ac:dyDescent="0.25">
      <c r="A38" s="1027" t="s">
        <v>37</v>
      </c>
      <c r="B38" s="1028">
        <v>2394559480.2300005</v>
      </c>
      <c r="C38" s="1029">
        <v>1804632982.97</v>
      </c>
      <c r="D38" s="1029"/>
      <c r="E38" s="1029"/>
      <c r="F38" s="1030"/>
      <c r="G38" s="874"/>
      <c r="H38" s="874"/>
      <c r="I38" s="1006"/>
      <c r="J38" s="874"/>
      <c r="K38" s="874"/>
      <c r="L38" s="874"/>
      <c r="M38" s="875"/>
      <c r="N38" s="874"/>
      <c r="O38" s="874"/>
    </row>
    <row r="39" spans="1:15" s="1012" customFormat="1" ht="18.75" hidden="1" thickBot="1" x14ac:dyDescent="0.25">
      <c r="A39" s="1031" t="s">
        <v>65</v>
      </c>
      <c r="B39" s="1032">
        <v>26618195.989999998</v>
      </c>
      <c r="C39" s="1032">
        <v>24037520.32</v>
      </c>
      <c r="D39" s="1032"/>
      <c r="E39" s="1032"/>
      <c r="F39" s="1033"/>
      <c r="G39" s="874"/>
      <c r="H39" s="874"/>
      <c r="I39" s="1006"/>
      <c r="J39" s="874"/>
      <c r="K39" s="874"/>
      <c r="L39" s="874"/>
      <c r="M39" s="875"/>
      <c r="N39" s="874"/>
      <c r="O39" s="874"/>
    </row>
    <row r="40" spans="1:15" s="1012" customFormat="1" ht="18.75" hidden="1" thickBot="1" x14ac:dyDescent="0.25">
      <c r="A40" s="1031" t="s">
        <v>66</v>
      </c>
      <c r="B40" s="1032">
        <v>1807911464.2400002</v>
      </c>
      <c r="C40" s="1034">
        <v>1659853361.6500001</v>
      </c>
      <c r="D40" s="1034"/>
      <c r="E40" s="1034"/>
      <c r="F40" s="1033"/>
      <c r="G40" s="874"/>
      <c r="H40" s="874"/>
      <c r="I40" s="1006"/>
      <c r="J40" s="874"/>
      <c r="K40" s="874"/>
      <c r="L40" s="874"/>
      <c r="M40" s="875"/>
      <c r="N40" s="874"/>
      <c r="O40" s="874"/>
    </row>
    <row r="41" spans="1:15" s="1012" customFormat="1" ht="18.75" hidden="1" thickBot="1" x14ac:dyDescent="0.25">
      <c r="A41" s="1031" t="s">
        <v>67</v>
      </c>
      <c r="B41" s="1032">
        <v>560029820</v>
      </c>
      <c r="C41" s="1034">
        <v>120742101</v>
      </c>
      <c r="D41" s="1034"/>
      <c r="E41" s="1034"/>
      <c r="F41" s="1033"/>
      <c r="G41" s="874"/>
      <c r="H41" s="874"/>
      <c r="I41" s="1006"/>
      <c r="J41" s="874"/>
      <c r="K41" s="874"/>
      <c r="L41" s="874"/>
      <c r="M41" s="875"/>
      <c r="N41" s="874"/>
      <c r="O41" s="874"/>
    </row>
    <row r="42" spans="1:15" s="1012" customFormat="1" ht="36.75" hidden="1" thickBot="1" x14ac:dyDescent="0.25">
      <c r="A42" s="1027" t="s">
        <v>68</v>
      </c>
      <c r="B42" s="1028">
        <v>361611871.38</v>
      </c>
      <c r="C42" s="1029">
        <v>336554138.79999995</v>
      </c>
      <c r="D42" s="1029"/>
      <c r="E42" s="1029"/>
      <c r="F42" s="1030"/>
      <c r="G42" s="874"/>
      <c r="H42" s="874"/>
      <c r="I42" s="1006"/>
      <c r="J42" s="874"/>
      <c r="K42" s="874"/>
      <c r="L42" s="874"/>
      <c r="M42" s="875"/>
      <c r="N42" s="874"/>
      <c r="O42" s="874"/>
    </row>
    <row r="43" spans="1:15" s="1012" customFormat="1" hidden="1" x14ac:dyDescent="0.2">
      <c r="A43" s="874"/>
      <c r="B43" s="875"/>
      <c r="E43" s="875"/>
      <c r="F43" s="1035"/>
      <c r="G43" s="874"/>
      <c r="H43" s="874"/>
      <c r="I43" s="1006"/>
      <c r="J43" s="874"/>
      <c r="K43" s="874"/>
      <c r="L43" s="874"/>
      <c r="M43" s="875"/>
      <c r="N43" s="874"/>
      <c r="O43" s="874"/>
    </row>
    <row r="44" spans="1:15" s="1012" customFormat="1" hidden="1" x14ac:dyDescent="0.2">
      <c r="A44" s="1272" t="s">
        <v>14</v>
      </c>
      <c r="B44" s="1274" t="s">
        <v>64</v>
      </c>
      <c r="C44" s="1276" t="s">
        <v>69</v>
      </c>
      <c r="D44" s="1003"/>
      <c r="E44" s="1005"/>
      <c r="F44" s="1035"/>
      <c r="G44" s="874"/>
      <c r="H44" s="874"/>
      <c r="I44" s="1006"/>
      <c r="J44" s="874"/>
      <c r="K44" s="874"/>
      <c r="L44" s="874"/>
      <c r="M44" s="875"/>
      <c r="N44" s="874"/>
      <c r="O44" s="874"/>
    </row>
    <row r="45" spans="1:15" s="1012" customFormat="1" ht="18.75" hidden="1" thickBot="1" x14ac:dyDescent="0.25">
      <c r="A45" s="1273"/>
      <c r="B45" s="1275"/>
      <c r="C45" s="1277"/>
      <c r="D45" s="1009"/>
      <c r="E45" s="1011"/>
      <c r="F45" s="1035"/>
      <c r="G45" s="874"/>
      <c r="H45" s="874"/>
      <c r="I45" s="1006"/>
      <c r="J45" s="874"/>
      <c r="K45" s="874"/>
      <c r="L45" s="874"/>
      <c r="M45" s="875"/>
      <c r="N45" s="874"/>
      <c r="O45" s="874"/>
    </row>
    <row r="46" spans="1:15" ht="18.75" hidden="1" thickBot="1" x14ac:dyDescent="0.25">
      <c r="A46" s="1036">
        <v>2272.61</v>
      </c>
      <c r="B46" s="1011">
        <v>1304.3499999999999</v>
      </c>
      <c r="C46" s="1037">
        <v>57.394361549055922</v>
      </c>
      <c r="D46" s="1037"/>
      <c r="E46" s="1011"/>
    </row>
    <row r="47" spans="1:15" hidden="1" x14ac:dyDescent="0.2"/>
    <row r="48" spans="1:15" hidden="1" x14ac:dyDescent="0.2"/>
    <row r="49" spans="1:14" hidden="1" x14ac:dyDescent="0.2"/>
    <row r="50" spans="1:14" hidden="1" x14ac:dyDescent="0.2"/>
    <row r="51" spans="1:14" hidden="1" x14ac:dyDescent="0.2"/>
    <row r="52" spans="1:14" hidden="1" x14ac:dyDescent="0.2"/>
    <row r="53" spans="1:14" ht="42.75" hidden="1" customHeight="1" thickBot="1" x14ac:dyDescent="0.25">
      <c r="A53" s="1019" t="s">
        <v>14</v>
      </c>
      <c r="B53" s="1038" t="s">
        <v>70</v>
      </c>
      <c r="C53" s="693" t="s">
        <v>71</v>
      </c>
      <c r="D53" s="1278"/>
      <c r="E53" s="1279"/>
      <c r="F53" s="1039"/>
      <c r="G53" s="1040"/>
      <c r="H53" s="1041"/>
      <c r="I53" s="1042"/>
      <c r="M53" s="1006"/>
      <c r="N53" s="1007"/>
    </row>
    <row r="54" spans="1:14" hidden="1" x14ac:dyDescent="0.2">
      <c r="A54" s="1019"/>
      <c r="B54" s="871"/>
      <c r="C54" s="1019"/>
      <c r="D54" s="1043"/>
      <c r="E54" s="1044"/>
      <c r="F54" s="1045"/>
      <c r="G54" s="1046"/>
      <c r="H54" s="1047"/>
      <c r="I54" s="1048"/>
      <c r="M54" s="1006"/>
      <c r="N54" s="1007"/>
    </row>
    <row r="55" spans="1:14" hidden="1" x14ac:dyDescent="0.2">
      <c r="A55" s="1019" t="s">
        <v>73</v>
      </c>
      <c r="B55" s="871">
        <v>23377.21</v>
      </c>
      <c r="C55" s="1049">
        <v>25633.058297030002</v>
      </c>
      <c r="D55" s="1050"/>
      <c r="E55" s="1038"/>
      <c r="F55" s="1045"/>
      <c r="G55" s="1046"/>
      <c r="H55" s="1047"/>
      <c r="I55" s="1048"/>
      <c r="M55" s="1006"/>
      <c r="N55" s="1007"/>
    </row>
    <row r="56" spans="1:14" hidden="1" x14ac:dyDescent="0.2">
      <c r="A56" s="1019" t="s">
        <v>10</v>
      </c>
      <c r="B56" s="871">
        <v>14084.97</v>
      </c>
      <c r="C56" s="1049">
        <v>16258.63813388</v>
      </c>
      <c r="D56" s="1051"/>
      <c r="E56" s="1052"/>
      <c r="F56" s="1045"/>
      <c r="G56" s="1046"/>
      <c r="H56" s="1047"/>
      <c r="I56" s="1048"/>
      <c r="M56" s="1006"/>
      <c r="N56" s="1007"/>
    </row>
    <row r="57" spans="1:14" hidden="1" x14ac:dyDescent="0.2">
      <c r="A57" s="1019" t="s">
        <v>11</v>
      </c>
      <c r="B57" s="871">
        <v>9292.24</v>
      </c>
      <c r="C57" s="1049">
        <v>9374.42016315</v>
      </c>
      <c r="D57" s="1050"/>
      <c r="E57" s="1038"/>
      <c r="F57" s="1045"/>
      <c r="G57" s="1046"/>
      <c r="H57" s="1047"/>
      <c r="I57" s="1048"/>
      <c r="M57" s="1006"/>
      <c r="N57" s="1007"/>
    </row>
    <row r="58" spans="1:14" hidden="1" x14ac:dyDescent="0.2">
      <c r="A58" s="1012"/>
      <c r="B58" s="1053"/>
      <c r="C58" s="1054"/>
      <c r="D58" s="1053"/>
      <c r="E58" s="1053"/>
      <c r="F58" s="1045"/>
      <c r="G58" s="1046"/>
      <c r="H58" s="1047"/>
      <c r="I58" s="1048"/>
      <c r="M58" s="1006"/>
      <c r="N58" s="1007"/>
    </row>
    <row r="59" spans="1:14" hidden="1" x14ac:dyDescent="0.2">
      <c r="A59" s="1012"/>
      <c r="B59" s="1053"/>
      <c r="C59" s="1054"/>
      <c r="D59" s="1053"/>
      <c r="E59" s="1053"/>
      <c r="F59" s="1045"/>
      <c r="G59" s="1046"/>
      <c r="H59" s="1047"/>
      <c r="I59" s="1048"/>
      <c r="M59" s="1006"/>
      <c r="N59" s="1007"/>
    </row>
    <row r="60" spans="1:14" hidden="1" x14ac:dyDescent="0.2">
      <c r="A60" s="1012"/>
      <c r="B60" s="1053"/>
      <c r="C60" s="1054"/>
      <c r="D60" s="1053"/>
      <c r="E60" s="1053"/>
      <c r="F60" s="1055"/>
      <c r="G60" s="1056"/>
      <c r="H60" s="1057"/>
      <c r="I60" s="1058"/>
      <c r="M60" s="1006"/>
      <c r="N60" s="1007"/>
    </row>
    <row r="61" spans="1:14" hidden="1" x14ac:dyDescent="0.2">
      <c r="A61" s="1012"/>
      <c r="B61" s="1053"/>
      <c r="C61" s="1054"/>
      <c r="D61" s="1053"/>
      <c r="E61" s="1053"/>
      <c r="F61" s="1059"/>
      <c r="G61" s="1046"/>
      <c r="H61" s="1060"/>
      <c r="I61" s="1061"/>
      <c r="J61" s="1021"/>
      <c r="K61" s="1062"/>
      <c r="M61" s="1006"/>
      <c r="N61" s="1007"/>
    </row>
    <row r="62" spans="1:14" hidden="1" x14ac:dyDescent="0.2">
      <c r="A62" s="1012"/>
      <c r="F62" s="1063"/>
      <c r="G62" s="1064"/>
      <c r="H62" s="1065"/>
      <c r="I62" s="1066"/>
      <c r="M62" s="1006"/>
      <c r="N62" s="1007"/>
    </row>
    <row r="63" spans="1:14" hidden="1" x14ac:dyDescent="0.2">
      <c r="A63" s="1012"/>
      <c r="B63" s="1053"/>
      <c r="C63" s="1054"/>
      <c r="D63" s="1053"/>
      <c r="E63" s="1053"/>
      <c r="F63" s="1067"/>
      <c r="I63" s="1068"/>
    </row>
    <row r="64" spans="1:14" hidden="1" x14ac:dyDescent="0.2">
      <c r="A64" s="1069" t="s">
        <v>74</v>
      </c>
      <c r="B64" s="1053"/>
      <c r="C64" s="1054"/>
      <c r="D64" s="1053"/>
      <c r="E64" s="1053"/>
      <c r="F64" s="1067"/>
      <c r="I64" s="1068"/>
    </row>
    <row r="65" spans="1:13" s="1073" customFormat="1" hidden="1" x14ac:dyDescent="0.2">
      <c r="A65" s="1070" t="s">
        <v>2</v>
      </c>
      <c r="B65" s="1001" t="s">
        <v>14</v>
      </c>
      <c r="C65" s="1002" t="s">
        <v>64</v>
      </c>
      <c r="D65" s="1001"/>
      <c r="E65" s="1005"/>
      <c r="F65" s="1071"/>
      <c r="G65" s="1071"/>
      <c r="H65" s="1072"/>
      <c r="I65" s="1006"/>
      <c r="J65" s="874"/>
      <c r="K65" s="874"/>
      <c r="M65" s="875"/>
    </row>
    <row r="66" spans="1:13" s="1073" customFormat="1" ht="18.75" hidden="1" thickBot="1" x14ac:dyDescent="0.25">
      <c r="A66" s="1074" t="s">
        <v>73</v>
      </c>
      <c r="B66" s="1032">
        <f>+B67+B68</f>
        <v>29404000537.879997</v>
      </c>
      <c r="C66" s="1032">
        <f>+C67+C68</f>
        <v>22522847117.829998</v>
      </c>
      <c r="D66" s="1075"/>
      <c r="E66" s="1076"/>
      <c r="F66" s="1032"/>
      <c r="G66" s="1077"/>
      <c r="H66" s="1078"/>
      <c r="I66" s="1006"/>
      <c r="J66" s="874"/>
      <c r="K66" s="874"/>
      <c r="M66" s="875"/>
    </row>
    <row r="67" spans="1:13" s="1073" customFormat="1" ht="18.75" hidden="1" thickBot="1" x14ac:dyDescent="0.25">
      <c r="A67" s="1074" t="s">
        <v>10</v>
      </c>
      <c r="B67" s="1032">
        <f>+B17</f>
        <v>18618182601.75</v>
      </c>
      <c r="C67" s="1079">
        <f>+E17</f>
        <v>16912626619.359999</v>
      </c>
      <c r="D67" s="1075"/>
      <c r="E67" s="1077"/>
      <c r="F67" s="1079"/>
      <c r="G67" s="1077"/>
      <c r="H67" s="1078"/>
      <c r="I67" s="1006"/>
      <c r="J67" s="874"/>
      <c r="K67" s="874"/>
      <c r="M67" s="875"/>
    </row>
    <row r="68" spans="1:13" s="1073" customFormat="1" ht="18.75" hidden="1" thickBot="1" x14ac:dyDescent="0.25">
      <c r="A68" s="1074" t="s">
        <v>11</v>
      </c>
      <c r="B68" s="1032">
        <f>+B18</f>
        <v>10785817936.129999</v>
      </c>
      <c r="C68" s="1079">
        <f>+E18</f>
        <v>5610220498.4700003</v>
      </c>
      <c r="D68" s="1075"/>
      <c r="E68" s="1076"/>
      <c r="F68" s="1079"/>
      <c r="G68" s="1077"/>
      <c r="H68" s="1080"/>
      <c r="I68" s="1006"/>
      <c r="J68" s="874"/>
      <c r="K68" s="874"/>
      <c r="M68" s="875"/>
    </row>
    <row r="69" spans="1:13" s="1073" customFormat="1" hidden="1" x14ac:dyDescent="0.2">
      <c r="B69" s="875"/>
      <c r="C69" s="1012"/>
      <c r="D69" s="875"/>
      <c r="E69" s="875"/>
      <c r="F69" s="1035"/>
      <c r="G69" s="874"/>
      <c r="I69" s="1006"/>
      <c r="J69" s="874"/>
      <c r="K69" s="874"/>
      <c r="M69" s="875"/>
    </row>
    <row r="70" spans="1:13" s="1073" customFormat="1" hidden="1" x14ac:dyDescent="0.2">
      <c r="A70" s="1280" t="s">
        <v>2</v>
      </c>
      <c r="B70" s="1282" t="s">
        <v>14</v>
      </c>
      <c r="C70" s="1284" t="s">
        <v>64</v>
      </c>
      <c r="D70" s="1282"/>
      <c r="E70" s="1044"/>
      <c r="F70" s="1081"/>
      <c r="G70" s="874"/>
      <c r="I70" s="1006"/>
      <c r="J70" s="874"/>
      <c r="K70" s="874"/>
      <c r="M70" s="875"/>
    </row>
    <row r="71" spans="1:13" s="1073" customFormat="1" hidden="1" x14ac:dyDescent="0.2">
      <c r="A71" s="1281"/>
      <c r="B71" s="1283"/>
      <c r="C71" s="1285"/>
      <c r="D71" s="1283"/>
      <c r="E71" s="1044"/>
      <c r="F71" s="1081"/>
      <c r="G71" s="874"/>
      <c r="I71" s="1006"/>
      <c r="J71" s="874"/>
      <c r="K71" s="874"/>
      <c r="M71" s="875"/>
    </row>
    <row r="72" spans="1:13" s="1085" customFormat="1" hidden="1" x14ac:dyDescent="0.2">
      <c r="A72" s="1082" t="s">
        <v>9</v>
      </c>
      <c r="B72" s="1083" t="e">
        <f>+#REF!</f>
        <v>#REF!</v>
      </c>
      <c r="C72" s="1083" t="e">
        <f>+#REF!</f>
        <v>#REF!</v>
      </c>
      <c r="D72" s="1084"/>
      <c r="E72" s="1083"/>
      <c r="F72" s="880"/>
      <c r="G72" s="943"/>
      <c r="I72" s="1086"/>
      <c r="J72" s="943"/>
      <c r="K72" s="943"/>
      <c r="M72" s="1087"/>
    </row>
    <row r="73" spans="1:13" s="1085" customFormat="1" hidden="1" x14ac:dyDescent="0.2">
      <c r="A73" s="1082" t="s">
        <v>37</v>
      </c>
      <c r="B73" s="1083" t="e">
        <f>+#REF!</f>
        <v>#REF!</v>
      </c>
      <c r="C73" s="1083" t="e">
        <f>+#REF!</f>
        <v>#REF!</v>
      </c>
      <c r="D73" s="1084"/>
      <c r="E73" s="1083"/>
      <c r="F73" s="880"/>
      <c r="G73" s="943"/>
      <c r="I73" s="1086"/>
      <c r="J73" s="943"/>
      <c r="K73" s="943"/>
      <c r="M73" s="1087"/>
    </row>
    <row r="74" spans="1:13" s="1073" customFormat="1" hidden="1" x14ac:dyDescent="0.2">
      <c r="A74" s="1088" t="s">
        <v>39</v>
      </c>
      <c r="B74" s="1089" t="e">
        <f>+#REF!</f>
        <v>#REF!</v>
      </c>
      <c r="C74" s="1089" t="e">
        <f>+#REF!</f>
        <v>#REF!</v>
      </c>
      <c r="D74" s="1090"/>
      <c r="E74" s="1089"/>
      <c r="F74" s="1091"/>
      <c r="G74" s="874"/>
      <c r="I74" s="1006"/>
      <c r="J74" s="874"/>
      <c r="K74" s="874"/>
      <c r="M74" s="875"/>
    </row>
    <row r="75" spans="1:13" s="1073" customFormat="1" hidden="1" x14ac:dyDescent="0.2">
      <c r="A75" s="1088" t="s">
        <v>40</v>
      </c>
      <c r="B75" s="1089" t="e">
        <f>+#REF!</f>
        <v>#REF!</v>
      </c>
      <c r="C75" s="1089" t="e">
        <f>+#REF!</f>
        <v>#REF!</v>
      </c>
      <c r="D75" s="1090"/>
      <c r="E75" s="1089"/>
      <c r="F75" s="1091"/>
      <c r="G75" s="874"/>
      <c r="I75" s="1006"/>
      <c r="J75" s="874"/>
      <c r="K75" s="874"/>
      <c r="M75" s="875"/>
    </row>
    <row r="76" spans="1:13" s="1073" customFormat="1" hidden="1" x14ac:dyDescent="0.2">
      <c r="A76" s="1088" t="s">
        <v>41</v>
      </c>
      <c r="B76" s="1089" t="e">
        <f>+#REF!</f>
        <v>#REF!</v>
      </c>
      <c r="C76" s="1089" t="e">
        <f>+#REF!</f>
        <v>#REF!</v>
      </c>
      <c r="D76" s="1090"/>
      <c r="E76" s="1089"/>
      <c r="F76" s="1091"/>
      <c r="G76" s="874"/>
      <c r="I76" s="1006"/>
      <c r="J76" s="874"/>
      <c r="K76" s="874"/>
      <c r="M76" s="875"/>
    </row>
    <row r="77" spans="1:13" s="1073" customFormat="1" hidden="1" x14ac:dyDescent="0.2">
      <c r="A77" s="1088" t="s">
        <v>42</v>
      </c>
      <c r="B77" s="1089" t="e">
        <f>+#REF!</f>
        <v>#REF!</v>
      </c>
      <c r="C77" s="1089" t="e">
        <f>+#REF!</f>
        <v>#REF!</v>
      </c>
      <c r="D77" s="1090"/>
      <c r="E77" s="1089"/>
      <c r="F77" s="1091"/>
      <c r="G77" s="874"/>
      <c r="I77" s="1006"/>
      <c r="J77" s="874"/>
      <c r="K77" s="874"/>
      <c r="M77" s="875"/>
    </row>
    <row r="78" spans="1:13" s="1085" customFormat="1" hidden="1" x14ac:dyDescent="0.2">
      <c r="A78" s="1092" t="s">
        <v>43</v>
      </c>
      <c r="B78" s="1083" t="e">
        <f>+#REF!</f>
        <v>#REF!</v>
      </c>
      <c r="C78" s="1083" t="e">
        <f>+#REF!</f>
        <v>#REF!</v>
      </c>
      <c r="D78" s="1084"/>
      <c r="E78" s="1083"/>
      <c r="F78" s="880"/>
      <c r="G78" s="943"/>
      <c r="I78" s="1086"/>
      <c r="J78" s="943"/>
      <c r="K78" s="943"/>
      <c r="M78" s="1087"/>
    </row>
    <row r="79" spans="1:13" s="1073" customFormat="1" hidden="1" x14ac:dyDescent="0.2">
      <c r="A79" s="1093" t="s">
        <v>40</v>
      </c>
      <c r="B79" s="1089" t="e">
        <f>+#REF!</f>
        <v>#REF!</v>
      </c>
      <c r="C79" s="1089" t="e">
        <f>+#REF!</f>
        <v>#REF!</v>
      </c>
      <c r="D79" s="1090"/>
      <c r="E79" s="1089"/>
      <c r="F79" s="1091"/>
      <c r="G79" s="874"/>
      <c r="I79" s="1006"/>
      <c r="J79" s="874"/>
      <c r="K79" s="874"/>
      <c r="M79" s="875"/>
    </row>
    <row r="80" spans="1:13" s="1073" customFormat="1" hidden="1" x14ac:dyDescent="0.2">
      <c r="A80" s="1093" t="s">
        <v>41</v>
      </c>
      <c r="B80" s="1089" t="e">
        <f>+#REF!</f>
        <v>#REF!</v>
      </c>
      <c r="C80" s="1089" t="e">
        <f>+#REF!</f>
        <v>#REF!</v>
      </c>
      <c r="D80" s="1090"/>
      <c r="E80" s="1089"/>
      <c r="F80" s="1091"/>
      <c r="G80" s="874"/>
      <c r="I80" s="1006"/>
      <c r="J80" s="874"/>
      <c r="K80" s="874"/>
      <c r="M80" s="875"/>
    </row>
    <row r="81" spans="1:13" hidden="1" x14ac:dyDescent="0.2"/>
    <row r="82" spans="1:13" hidden="1" x14ac:dyDescent="0.2"/>
    <row r="83" spans="1:13" hidden="1" x14ac:dyDescent="0.2"/>
    <row r="84" spans="1:13" hidden="1" x14ac:dyDescent="0.2">
      <c r="A84" s="1094" t="s">
        <v>75</v>
      </c>
    </row>
    <row r="85" spans="1:13" ht="18.75" hidden="1" thickBot="1" x14ac:dyDescent="0.25">
      <c r="A85" s="1272" t="s">
        <v>2</v>
      </c>
      <c r="B85" s="1274" t="s">
        <v>14</v>
      </c>
      <c r="C85" s="1095" t="s">
        <v>7</v>
      </c>
      <c r="D85" s="1096"/>
      <c r="E85" s="1097"/>
      <c r="F85" s="1098"/>
      <c r="G85" s="1099"/>
      <c r="H85" s="1096"/>
      <c r="I85" s="1097"/>
      <c r="J85" s="1098"/>
      <c r="K85" s="1274"/>
      <c r="L85" s="1276"/>
      <c r="M85" s="874"/>
    </row>
    <row r="86" spans="1:13" ht="15" hidden="1" customHeight="1" x14ac:dyDescent="0.2">
      <c r="A86" s="1286"/>
      <c r="B86" s="1287"/>
      <c r="C86" s="1274" t="s">
        <v>76</v>
      </c>
      <c r="D86" s="1274"/>
      <c r="E86" s="1071"/>
      <c r="F86" s="1272"/>
      <c r="G86" s="1276"/>
      <c r="H86" s="1274"/>
      <c r="I86" s="1071"/>
      <c r="J86" s="1272"/>
      <c r="K86" s="1287"/>
      <c r="L86" s="1288"/>
      <c r="M86" s="874"/>
    </row>
    <row r="87" spans="1:13" hidden="1" x14ac:dyDescent="0.2">
      <c r="A87" s="1286"/>
      <c r="B87" s="1287"/>
      <c r="C87" s="1287"/>
      <c r="D87" s="1287"/>
      <c r="E87" s="1071"/>
      <c r="F87" s="1286"/>
      <c r="G87" s="1288"/>
      <c r="H87" s="1287"/>
      <c r="I87" s="1071"/>
      <c r="J87" s="1286"/>
      <c r="K87" s="1287"/>
      <c r="L87" s="1288"/>
      <c r="M87" s="874"/>
    </row>
    <row r="88" spans="1:13" ht="18.75" hidden="1" thickBot="1" x14ac:dyDescent="0.25">
      <c r="A88" s="1273"/>
      <c r="B88" s="1275"/>
      <c r="C88" s="1275"/>
      <c r="D88" s="1275"/>
      <c r="E88" s="1100"/>
      <c r="F88" s="1273"/>
      <c r="G88" s="1277"/>
      <c r="H88" s="1275"/>
      <c r="I88" s="1009"/>
      <c r="J88" s="1273"/>
      <c r="K88" s="1275"/>
      <c r="L88" s="1277"/>
      <c r="M88" s="874"/>
    </row>
    <row r="89" spans="1:13" ht="18.75" hidden="1" thickBot="1" x14ac:dyDescent="0.25">
      <c r="A89" s="1013" t="s">
        <v>9</v>
      </c>
      <c r="B89" s="1101">
        <f>+B90+B91</f>
        <v>29404000537.879997</v>
      </c>
      <c r="C89" s="1101">
        <f>+C90+C91</f>
        <v>22522847117.829998</v>
      </c>
      <c r="D89" s="1102"/>
      <c r="E89" s="1075"/>
      <c r="F89" s="1103"/>
      <c r="G89" s="1101"/>
      <c r="H89" s="1020"/>
      <c r="I89" s="1009"/>
      <c r="J89" s="1103"/>
      <c r="K89" s="1101"/>
      <c r="L89" s="1101"/>
      <c r="M89" s="874"/>
    </row>
    <row r="90" spans="1:13" ht="18.75" hidden="1" thickBot="1" x14ac:dyDescent="0.25">
      <c r="A90" s="1013" t="s">
        <v>10</v>
      </c>
      <c r="B90" s="1101">
        <f>+B17</f>
        <v>18618182601.75</v>
      </c>
      <c r="C90" s="1101">
        <f>+E17</f>
        <v>16912626619.359999</v>
      </c>
      <c r="D90" s="1102"/>
      <c r="E90" s="1075"/>
      <c r="F90" s="1103"/>
      <c r="G90" s="1101"/>
      <c r="H90" s="1020"/>
      <c r="I90" s="1009"/>
      <c r="J90" s="1103"/>
      <c r="K90" s="1101"/>
      <c r="L90" s="1101"/>
      <c r="M90" s="874"/>
    </row>
    <row r="91" spans="1:13" ht="18.75" hidden="1" thickBot="1" x14ac:dyDescent="0.25">
      <c r="A91" s="1013" t="s">
        <v>11</v>
      </c>
      <c r="B91" s="1101">
        <f>+B18</f>
        <v>10785817936.129999</v>
      </c>
      <c r="C91" s="1101">
        <f>+E18</f>
        <v>5610220498.4700003</v>
      </c>
      <c r="D91" s="1102"/>
      <c r="E91" s="1075"/>
      <c r="F91" s="1103"/>
      <c r="G91" s="1101"/>
      <c r="H91" s="1020"/>
      <c r="I91" s="1009"/>
      <c r="J91" s="1103"/>
      <c r="K91" s="1101"/>
      <c r="L91" s="1101"/>
      <c r="M91" s="874"/>
    </row>
    <row r="92" spans="1:13" hidden="1" x14ac:dyDescent="0.2">
      <c r="C92" s="875"/>
      <c r="D92" s="1035"/>
      <c r="E92" s="874"/>
      <c r="F92" s="874"/>
      <c r="G92" s="1006"/>
      <c r="I92" s="874"/>
      <c r="K92" s="1012"/>
      <c r="L92" s="875"/>
      <c r="M92" s="874"/>
    </row>
    <row r="93" spans="1:13" hidden="1" x14ac:dyDescent="0.2">
      <c r="A93" s="1094" t="s">
        <v>80</v>
      </c>
      <c r="C93" s="875"/>
      <c r="D93" s="1035"/>
      <c r="E93" s="874"/>
      <c r="F93" s="874"/>
      <c r="G93" s="1006"/>
      <c r="I93" s="874"/>
      <c r="K93" s="1012"/>
      <c r="L93" s="875"/>
      <c r="M93" s="874"/>
    </row>
    <row r="94" spans="1:13" hidden="1" x14ac:dyDescent="0.2">
      <c r="A94" s="1289" t="s">
        <v>2</v>
      </c>
      <c r="B94" s="1282" t="s">
        <v>14</v>
      </c>
      <c r="C94" s="1044" t="s">
        <v>7</v>
      </c>
      <c r="D94" s="1081"/>
      <c r="E94" s="1291"/>
      <c r="F94" s="1292"/>
      <c r="G94" s="1006"/>
      <c r="I94" s="874"/>
      <c r="K94" s="1081"/>
      <c r="L94" s="1282"/>
      <c r="M94" s="874"/>
    </row>
    <row r="95" spans="1:13" hidden="1" x14ac:dyDescent="0.2">
      <c r="A95" s="1290"/>
      <c r="B95" s="1283"/>
      <c r="C95" s="1044" t="s">
        <v>76</v>
      </c>
      <c r="D95" s="1081"/>
      <c r="E95" s="1081"/>
      <c r="F95" s="1104"/>
      <c r="G95" s="1006"/>
      <c r="I95" s="874"/>
      <c r="K95" s="1081"/>
      <c r="L95" s="1283"/>
      <c r="M95" s="874"/>
    </row>
    <row r="96" spans="1:13" s="943" customFormat="1" hidden="1" x14ac:dyDescent="0.2">
      <c r="A96" s="1105" t="s">
        <v>9</v>
      </c>
      <c r="B96" s="1050" t="e">
        <f>+#REF!</f>
        <v>#REF!</v>
      </c>
      <c r="C96" s="1050" t="e">
        <f>+#REF!</f>
        <v>#REF!</v>
      </c>
      <c r="D96" s="1106"/>
      <c r="E96" s="1083"/>
      <c r="F96" s="1107"/>
      <c r="G96" s="1086"/>
      <c r="K96" s="1050"/>
      <c r="L96" s="1050"/>
    </row>
    <row r="97" spans="1:13" s="943" customFormat="1" hidden="1" x14ac:dyDescent="0.2">
      <c r="A97" s="1105" t="s">
        <v>37</v>
      </c>
      <c r="B97" s="1050" t="e">
        <f>+#REF!</f>
        <v>#REF!</v>
      </c>
      <c r="C97" s="1050" t="e">
        <f>+#REF!</f>
        <v>#REF!</v>
      </c>
      <c r="D97" s="1106"/>
      <c r="E97" s="1083"/>
      <c r="F97" s="1107"/>
      <c r="G97" s="1086"/>
      <c r="K97" s="1050"/>
      <c r="L97" s="1050"/>
    </row>
    <row r="98" spans="1:13" hidden="1" x14ac:dyDescent="0.2">
      <c r="A98" s="1108" t="s">
        <v>39</v>
      </c>
      <c r="B98" s="1050" t="e">
        <f>+#REF!</f>
        <v>#REF!</v>
      </c>
      <c r="C98" s="1050" t="e">
        <f>+#REF!</f>
        <v>#REF!</v>
      </c>
      <c r="D98" s="1109"/>
      <c r="E98" s="1089"/>
      <c r="F98" s="1110"/>
      <c r="G98" s="1006"/>
      <c r="I98" s="874"/>
      <c r="K98" s="1050"/>
      <c r="L98" s="1050"/>
      <c r="M98" s="874"/>
    </row>
    <row r="99" spans="1:13" hidden="1" x14ac:dyDescent="0.2">
      <c r="A99" s="1108" t="s">
        <v>40</v>
      </c>
      <c r="B99" s="1050" t="e">
        <f>+#REF!</f>
        <v>#REF!</v>
      </c>
      <c r="C99" s="1050" t="e">
        <f>+#REF!</f>
        <v>#REF!</v>
      </c>
      <c r="D99" s="1109"/>
      <c r="E99" s="1089"/>
      <c r="F99" s="1110"/>
      <c r="G99" s="1006"/>
      <c r="I99" s="874"/>
      <c r="K99" s="1050"/>
      <c r="L99" s="1050"/>
      <c r="M99" s="874"/>
    </row>
    <row r="100" spans="1:13" hidden="1" x14ac:dyDescent="0.2">
      <c r="A100" s="1108" t="s">
        <v>41</v>
      </c>
      <c r="B100" s="1050" t="e">
        <f>+#REF!</f>
        <v>#REF!</v>
      </c>
      <c r="C100" s="1050" t="e">
        <f>+#REF!</f>
        <v>#REF!</v>
      </c>
      <c r="D100" s="1109"/>
      <c r="E100" s="1089"/>
      <c r="F100" s="1110"/>
      <c r="G100" s="1006"/>
      <c r="I100" s="874"/>
      <c r="K100" s="1050"/>
      <c r="L100" s="1050"/>
      <c r="M100" s="874"/>
    </row>
    <row r="101" spans="1:13" hidden="1" x14ac:dyDescent="0.2">
      <c r="A101" s="1108" t="s">
        <v>42</v>
      </c>
      <c r="B101" s="1050" t="e">
        <f>+#REF!</f>
        <v>#REF!</v>
      </c>
      <c r="C101" s="1050" t="e">
        <f>+#REF!</f>
        <v>#REF!</v>
      </c>
      <c r="D101" s="1109"/>
      <c r="E101" s="1089"/>
      <c r="F101" s="1110"/>
      <c r="G101" s="1006"/>
      <c r="I101" s="874"/>
      <c r="K101" s="1050"/>
      <c r="L101" s="1050"/>
      <c r="M101" s="874"/>
    </row>
    <row r="102" spans="1:13" s="943" customFormat="1" hidden="1" x14ac:dyDescent="0.2">
      <c r="A102" s="1105" t="s">
        <v>43</v>
      </c>
      <c r="B102" s="1050" t="e">
        <f>+#REF!</f>
        <v>#REF!</v>
      </c>
      <c r="C102" s="1050" t="e">
        <f>+#REF!</f>
        <v>#REF!</v>
      </c>
      <c r="D102" s="1106"/>
      <c r="E102" s="1083"/>
      <c r="F102" s="1107"/>
      <c r="G102" s="1086"/>
      <c r="K102" s="1050"/>
      <c r="L102" s="1050"/>
    </row>
    <row r="103" spans="1:13" ht="27" hidden="1" customHeight="1" x14ac:dyDescent="0.2">
      <c r="A103" s="1108" t="s">
        <v>40</v>
      </c>
      <c r="B103" s="1050" t="e">
        <f>+#REF!</f>
        <v>#REF!</v>
      </c>
      <c r="C103" s="1050" t="e">
        <f>+#REF!</f>
        <v>#REF!</v>
      </c>
      <c r="D103" s="1109"/>
      <c r="E103" s="1089"/>
      <c r="F103" s="1110"/>
      <c r="G103" s="1006"/>
      <c r="I103" s="874"/>
      <c r="K103" s="1050"/>
      <c r="L103" s="1050"/>
      <c r="M103" s="874"/>
    </row>
    <row r="104" spans="1:13" s="1111" customFormat="1" hidden="1" x14ac:dyDescent="0.2">
      <c r="A104" s="1108" t="s">
        <v>41</v>
      </c>
      <c r="B104" s="1050" t="e">
        <f>+#REF!</f>
        <v>#REF!</v>
      </c>
      <c r="C104" s="1050" t="e">
        <f>+#REF!</f>
        <v>#REF!</v>
      </c>
      <c r="D104" s="1109"/>
      <c r="E104" s="1089"/>
      <c r="F104" s="1110"/>
      <c r="G104" s="1006"/>
      <c r="H104" s="874"/>
      <c r="I104" s="874"/>
      <c r="K104" s="1050"/>
      <c r="L104" s="1050"/>
    </row>
    <row r="105" spans="1:13" s="1111" customFormat="1" hidden="1" x14ac:dyDescent="0.2">
      <c r="A105" s="874"/>
      <c r="B105" s="875"/>
      <c r="C105" s="1012"/>
      <c r="D105" s="875"/>
      <c r="E105" s="875"/>
      <c r="F105" s="1035"/>
      <c r="G105" s="874"/>
      <c r="H105" s="874"/>
      <c r="I105" s="1006"/>
      <c r="J105" s="874"/>
      <c r="K105" s="874"/>
      <c r="M105" s="875"/>
    </row>
    <row r="106" spans="1:13" s="1111" customFormat="1" hidden="1" x14ac:dyDescent="0.2">
      <c r="A106" s="1111" t="s">
        <v>83</v>
      </c>
      <c r="B106" s="875"/>
      <c r="C106" s="1012"/>
      <c r="D106" s="875"/>
      <c r="E106" s="875"/>
      <c r="F106" s="1035"/>
      <c r="G106" s="874"/>
      <c r="I106" s="1006"/>
      <c r="J106" s="874"/>
      <c r="K106" s="874"/>
      <c r="M106" s="875"/>
    </row>
    <row r="107" spans="1:13" s="1111" customFormat="1" ht="18.75" hidden="1" thickBot="1" x14ac:dyDescent="0.25">
      <c r="A107" s="1293" t="s">
        <v>2</v>
      </c>
      <c r="B107" s="1274" t="s">
        <v>14</v>
      </c>
      <c r="C107" s="1276" t="s">
        <v>16</v>
      </c>
      <c r="D107" s="1095"/>
      <c r="E107" s="1096"/>
      <c r="F107" s="1097"/>
      <c r="G107" s="1112"/>
      <c r="H107" s="1113"/>
      <c r="I107" s="1096"/>
      <c r="J107" s="1097"/>
      <c r="K107" s="1112"/>
      <c r="M107" s="875"/>
    </row>
    <row r="108" spans="1:13" s="1111" customFormat="1" ht="15" hidden="1" customHeight="1" x14ac:dyDescent="0.2">
      <c r="A108" s="1294"/>
      <c r="B108" s="1287"/>
      <c r="C108" s="1288"/>
      <c r="D108" s="1274"/>
      <c r="E108" s="1274"/>
      <c r="F108" s="1071"/>
      <c r="G108" s="1276"/>
      <c r="H108" s="1293"/>
      <c r="I108" s="1274"/>
      <c r="J108" s="1071"/>
      <c r="K108" s="1276"/>
      <c r="M108" s="875"/>
    </row>
    <row r="109" spans="1:13" s="1111" customFormat="1" hidden="1" x14ac:dyDescent="0.2">
      <c r="A109" s="1294"/>
      <c r="B109" s="1287"/>
      <c r="C109" s="1288"/>
      <c r="D109" s="1287"/>
      <c r="E109" s="1287"/>
      <c r="F109" s="1071"/>
      <c r="G109" s="1288"/>
      <c r="H109" s="1294"/>
      <c r="I109" s="1287"/>
      <c r="J109" s="1071"/>
      <c r="K109" s="1288"/>
      <c r="M109" s="875"/>
    </row>
    <row r="110" spans="1:13" s="1111" customFormat="1" ht="18.75" hidden="1" thickBot="1" x14ac:dyDescent="0.25">
      <c r="A110" s="1295"/>
      <c r="B110" s="1275"/>
      <c r="C110" s="1277"/>
      <c r="D110" s="1275"/>
      <c r="E110" s="1275"/>
      <c r="F110" s="1100"/>
      <c r="G110" s="1277"/>
      <c r="H110" s="1295"/>
      <c r="I110" s="1275"/>
      <c r="J110" s="1009"/>
      <c r="K110" s="1277"/>
      <c r="M110" s="875"/>
    </row>
    <row r="111" spans="1:13" s="1111" customFormat="1" ht="18.75" hidden="1" thickBot="1" x14ac:dyDescent="0.25">
      <c r="A111" s="1114" t="s">
        <v>9</v>
      </c>
      <c r="B111" s="1079" t="e">
        <f>+B112+B113</f>
        <v>#REF!</v>
      </c>
      <c r="C111" s="1115" t="e">
        <f>+C112+C113</f>
        <v>#REF!</v>
      </c>
      <c r="D111" s="1079"/>
      <c r="E111" s="1011"/>
      <c r="F111" s="1009"/>
      <c r="G111" s="1037"/>
      <c r="H111" s="1116"/>
      <c r="I111" s="1011"/>
      <c r="J111" s="1009"/>
      <c r="K111" s="1037"/>
      <c r="M111" s="875"/>
    </row>
    <row r="112" spans="1:13" s="1111" customFormat="1" ht="18.75" hidden="1" thickBot="1" x14ac:dyDescent="0.25">
      <c r="A112" s="1114" t="s">
        <v>10</v>
      </c>
      <c r="B112" s="1079" t="e">
        <f>#REF!</f>
        <v>#REF!</v>
      </c>
      <c r="C112" s="1117" t="e">
        <f>#REF!</f>
        <v>#REF!</v>
      </c>
      <c r="D112" s="1079"/>
      <c r="E112" s="1011"/>
      <c r="F112" s="1009"/>
      <c r="G112" s="1037"/>
      <c r="H112" s="1116"/>
      <c r="I112" s="1011"/>
      <c r="J112" s="1009"/>
      <c r="K112" s="1037"/>
      <c r="M112" s="875"/>
    </row>
    <row r="113" spans="1:13" ht="18.75" hidden="1" thickBot="1" x14ac:dyDescent="0.25">
      <c r="A113" s="1114" t="s">
        <v>11</v>
      </c>
      <c r="B113" s="1079" t="e">
        <f>#REF!</f>
        <v>#REF!</v>
      </c>
      <c r="C113" s="1115" t="e">
        <f>#REF!</f>
        <v>#REF!</v>
      </c>
      <c r="D113" s="1079"/>
      <c r="E113" s="1011"/>
      <c r="F113" s="1009"/>
      <c r="G113" s="1037"/>
      <c r="H113" s="1116"/>
      <c r="I113" s="1011"/>
      <c r="J113" s="1009"/>
      <c r="K113" s="1037"/>
    </row>
    <row r="114" spans="1:13" hidden="1" x14ac:dyDescent="0.2"/>
    <row r="115" spans="1:13" hidden="1" x14ac:dyDescent="0.2"/>
    <row r="116" spans="1:13" ht="15" hidden="1" customHeight="1" x14ac:dyDescent="0.2">
      <c r="A116" s="1298" t="s">
        <v>2</v>
      </c>
      <c r="B116" s="1300" t="s">
        <v>14</v>
      </c>
      <c r="C116" s="1119" t="s">
        <v>81</v>
      </c>
      <c r="D116" s="1300"/>
      <c r="E116" s="1300"/>
      <c r="F116" s="1296"/>
      <c r="G116" s="1296"/>
      <c r="H116" s="1118"/>
    </row>
    <row r="117" spans="1:13" ht="24" hidden="1" customHeight="1" thickBot="1" x14ac:dyDescent="0.25">
      <c r="A117" s="1299"/>
      <c r="B117" s="1301"/>
      <c r="C117" s="1121" t="s">
        <v>82</v>
      </c>
      <c r="D117" s="1301"/>
      <c r="E117" s="1301"/>
      <c r="F117" s="1297"/>
      <c r="G117" s="1297"/>
      <c r="H117" s="1120"/>
    </row>
    <row r="118" spans="1:13" s="979" customFormat="1" ht="19.5" hidden="1" thickTop="1" thickBot="1" x14ac:dyDescent="0.25">
      <c r="A118" s="1122" t="s">
        <v>85</v>
      </c>
      <c r="B118" s="1123"/>
      <c r="C118" s="1124"/>
      <c r="D118" s="1123"/>
      <c r="E118" s="1123"/>
      <c r="F118" s="1124"/>
      <c r="G118" s="1124"/>
      <c r="H118" s="1125"/>
      <c r="I118" s="1006"/>
      <c r="J118" s="874"/>
      <c r="K118" s="874"/>
      <c r="M118" s="1126"/>
    </row>
    <row r="119" spans="1:13" s="979" customFormat="1" ht="18.75" hidden="1" thickBot="1" x14ac:dyDescent="0.25">
      <c r="A119" s="1127" t="s">
        <v>86</v>
      </c>
      <c r="B119" s="1128">
        <f>+B16</f>
        <v>29404000537.879997</v>
      </c>
      <c r="C119" s="1129" t="s">
        <v>87</v>
      </c>
      <c r="D119" s="1130"/>
      <c r="E119" s="1130"/>
      <c r="F119" s="1131"/>
      <c r="G119" s="1132"/>
      <c r="H119" s="1133"/>
      <c r="I119" s="1134"/>
      <c r="M119" s="1126"/>
    </row>
    <row r="120" spans="1:13" s="979" customFormat="1" ht="18.75" hidden="1" thickBot="1" x14ac:dyDescent="0.25">
      <c r="A120" s="1135" t="s">
        <v>88</v>
      </c>
      <c r="B120" s="1128">
        <f>+B17</f>
        <v>18618182601.75</v>
      </c>
      <c r="C120" s="1136" t="s">
        <v>87</v>
      </c>
      <c r="D120" s="1130"/>
      <c r="E120" s="1130"/>
      <c r="F120" s="1137"/>
      <c r="G120" s="1132"/>
      <c r="H120" s="1133"/>
      <c r="I120" s="1134"/>
      <c r="M120" s="1126"/>
    </row>
    <row r="121" spans="1:13" ht="23.25" hidden="1" customHeight="1" thickBot="1" x14ac:dyDescent="0.25">
      <c r="A121" s="1127" t="s">
        <v>89</v>
      </c>
      <c r="B121" s="1128">
        <f>+B18</f>
        <v>10785817936.129999</v>
      </c>
      <c r="C121" s="1129" t="s">
        <v>87</v>
      </c>
      <c r="D121" s="1130"/>
      <c r="E121" s="1130"/>
      <c r="F121" s="1131"/>
      <c r="G121" s="1132"/>
      <c r="H121" s="1133"/>
      <c r="I121" s="1134"/>
      <c r="J121" s="979"/>
      <c r="K121" s="979"/>
    </row>
    <row r="122" spans="1:13" ht="54.75" hidden="1" thickBot="1" x14ac:dyDescent="0.25">
      <c r="A122" s="1138" t="s">
        <v>90</v>
      </c>
      <c r="B122" s="1139"/>
      <c r="C122" s="1140"/>
      <c r="D122" s="1139"/>
      <c r="E122" s="1139"/>
      <c r="F122" s="1140"/>
      <c r="G122" s="1140"/>
      <c r="H122" s="1141"/>
    </row>
    <row r="123" spans="1:13" ht="23.25" hidden="1" customHeight="1" thickBot="1" x14ac:dyDescent="0.25">
      <c r="A123" s="1142" t="s">
        <v>91</v>
      </c>
      <c r="B123" s="1130">
        <f>+B21</f>
        <v>1793749664.25</v>
      </c>
      <c r="C123" s="1143" t="s">
        <v>92</v>
      </c>
      <c r="D123" s="1130"/>
      <c r="E123" s="1130"/>
      <c r="F123" s="1144"/>
      <c r="G123" s="1130"/>
      <c r="H123" s="1145"/>
    </row>
    <row r="124" spans="1:13" s="943" customFormat="1" ht="18.75" hidden="1" thickBot="1" x14ac:dyDescent="0.25">
      <c r="A124" s="1146" t="s">
        <v>93</v>
      </c>
      <c r="B124" s="1147"/>
      <c r="C124" s="1148"/>
      <c r="D124" s="1147"/>
      <c r="E124" s="1147"/>
      <c r="F124" s="1148"/>
      <c r="G124" s="1148"/>
      <c r="H124" s="1149"/>
      <c r="I124" s="1006"/>
      <c r="J124" s="874"/>
      <c r="K124" s="874"/>
      <c r="M124" s="1087"/>
    </row>
    <row r="125" spans="1:13" s="943" customFormat="1" ht="27.75" hidden="1" customHeight="1" thickBot="1" x14ac:dyDescent="0.25">
      <c r="A125" s="1150" t="s">
        <v>86</v>
      </c>
      <c r="B125" s="1151" t="e">
        <f>+B126+B127</f>
        <v>#REF!</v>
      </c>
      <c r="C125" s="1151" t="e">
        <f>+C126+C127</f>
        <v>#REF!</v>
      </c>
      <c r="D125" s="1151"/>
      <c r="E125" s="1151"/>
      <c r="F125" s="1152"/>
      <c r="G125" s="1151"/>
      <c r="H125" s="1153"/>
      <c r="I125" s="1086"/>
      <c r="M125" s="1087"/>
    </row>
    <row r="126" spans="1:13" s="943" customFormat="1" ht="18.75" hidden="1" thickBot="1" x14ac:dyDescent="0.25">
      <c r="A126" s="1154" t="s">
        <v>94</v>
      </c>
      <c r="B126" s="1151" t="e">
        <f>+#REF!</f>
        <v>#REF!</v>
      </c>
      <c r="C126" s="1151" t="e">
        <f>+#REF!</f>
        <v>#REF!</v>
      </c>
      <c r="D126" s="1151"/>
      <c r="E126" s="1151"/>
      <c r="F126" s="1152"/>
      <c r="G126" s="1151"/>
      <c r="H126" s="1155"/>
      <c r="I126" s="1086"/>
      <c r="M126" s="1087"/>
    </row>
    <row r="127" spans="1:13" ht="18.75" hidden="1" thickBot="1" x14ac:dyDescent="0.25">
      <c r="A127" s="1150" t="s">
        <v>95</v>
      </c>
      <c r="B127" s="1156" t="e">
        <f>+#REF!</f>
        <v>#REF!</v>
      </c>
      <c r="C127" s="1156" t="e">
        <f>+#REF!</f>
        <v>#REF!</v>
      </c>
      <c r="D127" s="1156"/>
      <c r="E127" s="1156"/>
      <c r="F127" s="1152"/>
      <c r="G127" s="1151"/>
      <c r="H127" s="1153"/>
      <c r="I127" s="1086"/>
      <c r="J127" s="943"/>
      <c r="K127" s="943"/>
    </row>
    <row r="128" spans="1:13" hidden="1" x14ac:dyDescent="0.2"/>
    <row r="129" spans="2:9" x14ac:dyDescent="0.2">
      <c r="I129" s="1157"/>
    </row>
    <row r="132" spans="2:9" x14ac:dyDescent="0.2">
      <c r="B132" s="1174"/>
      <c r="E132" s="1012"/>
    </row>
  </sheetData>
  <mergeCells count="55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8:A29"/>
    <mergeCell ref="B28:B29"/>
    <mergeCell ref="E28:E29"/>
    <mergeCell ref="A35:A36"/>
    <mergeCell ref="B35:B36"/>
    <mergeCell ref="C35:C36"/>
    <mergeCell ref="A26:O26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24:O24"/>
  </mergeCells>
  <pageMargins left="0.23622047244094491" right="0.23622047244094491" top="0.74803149606299213" bottom="0.35433070866141736" header="0.31496062992125984" footer="0.31496062992125984"/>
  <pageSetup paperSize="9" scale="57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97055-109E-4103-ACD1-8ED941BABEC3}">
  <sheetPr>
    <tabColor rgb="FFFF3300"/>
  </sheetPr>
  <dimension ref="A2:N115"/>
  <sheetViews>
    <sheetView tabSelected="1" topLeftCell="A13" zoomScale="85" zoomScaleNormal="85" workbookViewId="0">
      <selection activeCell="D12" sqref="D12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30.75" x14ac:dyDescent="0.2">
      <c r="A5" s="400" t="s">
        <v>14</v>
      </c>
      <c r="B5" s="401">
        <f>+C5+D5</f>
        <v>629797.51528836996</v>
      </c>
      <c r="C5" s="1309">
        <v>327438.14399700001</v>
      </c>
      <c r="D5" s="1309">
        <v>302359.37129137001</v>
      </c>
    </row>
    <row r="6" spans="1:5" ht="30.75" x14ac:dyDescent="0.2">
      <c r="A6" s="400" t="s">
        <v>7</v>
      </c>
      <c r="B6" s="401">
        <f>+C6+D6</f>
        <v>386115.35191163002</v>
      </c>
      <c r="C6" s="1317">
        <v>282827.26937324001</v>
      </c>
      <c r="D6" s="1309">
        <v>103288.08253838999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0.61307855705787684</v>
      </c>
      <c r="C8" s="628">
        <f>+C6/C5</f>
        <v>0.86375785643297343</v>
      </c>
      <c r="D8" s="628">
        <f>+D6/D5</f>
        <v>0.3416070158409476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-0.31692144294212321</v>
      </c>
      <c r="C10" s="407">
        <f>+C8-C7</f>
        <v>-0.11624214356702656</v>
      </c>
      <c r="D10" s="407">
        <f>+D8-D7</f>
        <v>-0.4083929841590524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629797.51528836996</v>
      </c>
      <c r="C13" s="620">
        <f>+'กราฟ 31 07 67'!C5</f>
        <v>327438.14399700001</v>
      </c>
      <c r="D13" s="620">
        <f>+D5</f>
        <v>302359.37129137001</v>
      </c>
    </row>
    <row r="14" spans="1:5" ht="30.75" x14ac:dyDescent="0.2">
      <c r="A14" s="400" t="s">
        <v>8</v>
      </c>
      <c r="B14" s="483">
        <f>+C14+D14</f>
        <v>498488.84430328</v>
      </c>
      <c r="C14" s="1309">
        <v>285412.63622538</v>
      </c>
      <c r="D14" s="1309">
        <v>213076.2080779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0.79150652741942507</v>
      </c>
      <c r="C16" s="497">
        <f>+C14/C13</f>
        <v>0.8716535976578067</v>
      </c>
      <c r="D16" s="497">
        <f>+D14/D13</f>
        <v>0.70471177118756512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-0.20849347258057493</v>
      </c>
      <c r="C18" s="409">
        <f>+C16-C15</f>
        <v>-0.1283464023421933</v>
      </c>
      <c r="D18" s="409">
        <f>+D16-D15</f>
        <v>-0.29528822881243488</v>
      </c>
    </row>
    <row r="19" spans="1:14" x14ac:dyDescent="0.2">
      <c r="B19" s="409"/>
      <c r="C19" s="409"/>
      <c r="D19" s="409"/>
    </row>
    <row r="20" spans="1:14" ht="30.75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29404000537.879997</v>
      </c>
      <c r="C22" s="945">
        <v>18618182601.75</v>
      </c>
      <c r="D22" s="955">
        <v>10785817936.129999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22522847117.829998</v>
      </c>
      <c r="C23" s="947">
        <v>16912626619.359999</v>
      </c>
      <c r="D23" s="947">
        <v>5610220498.4700003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235</v>
      </c>
      <c r="B24" s="485">
        <v>0.51</v>
      </c>
      <c r="C24" s="485">
        <v>0.57999999999999996</v>
      </c>
      <c r="D24" s="485">
        <v>0.21</v>
      </c>
    </row>
    <row r="25" spans="1:14" ht="18" x14ac:dyDescent="0.2">
      <c r="A25" s="411" t="s">
        <v>98</v>
      </c>
      <c r="B25" s="1171">
        <v>0.93</v>
      </c>
      <c r="C25" s="1172">
        <v>0.98</v>
      </c>
      <c r="D25" s="1173">
        <v>0.75</v>
      </c>
    </row>
    <row r="26" spans="1:14" x14ac:dyDescent="0.2">
      <c r="B26" s="409">
        <f>+B25-B24</f>
        <v>0.42000000000000004</v>
      </c>
      <c r="C26" s="409">
        <f t="shared" ref="C26:D26" si="0">+C25-C24</f>
        <v>0.4</v>
      </c>
      <c r="D26" s="409">
        <f t="shared" si="0"/>
        <v>0.54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29404000537.879997</v>
      </c>
      <c r="C34" s="687">
        <f>+C22</f>
        <v>18618182601.75</v>
      </c>
      <c r="D34" s="687">
        <f>+D22</f>
        <v>10785817936.129999</v>
      </c>
    </row>
    <row r="35" spans="1:4" ht="18" x14ac:dyDescent="0.2">
      <c r="A35" s="413" t="s">
        <v>50</v>
      </c>
      <c r="B35" s="82">
        <f>+C35+D35</f>
        <v>25363253693.73</v>
      </c>
      <c r="C35" s="949">
        <v>17038600038.84</v>
      </c>
      <c r="D35" s="949">
        <v>8324653654.8899994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0.86257833049130628</v>
      </c>
      <c r="C37" s="484">
        <f>+C35/C34</f>
        <v>0.9151591432580789</v>
      </c>
      <c r="D37" s="484">
        <f>+D35/D34</f>
        <v>0.77181477604997695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-0.13742166950869372</v>
      </c>
      <c r="C39" s="416">
        <f t="shared" ref="C39:D39" si="1">+C37-C36</f>
        <v>-8.48408567419211E-2</v>
      </c>
      <c r="D39" s="416">
        <f t="shared" si="1"/>
        <v>-0.22818522395002305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242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1496.44</v>
      </c>
      <c r="C55" s="539">
        <f>+A55-B55</f>
        <v>297.30999999999995</v>
      </c>
    </row>
    <row r="56" spans="1:4" x14ac:dyDescent="0.2">
      <c r="A56" s="421"/>
      <c r="B56" s="422">
        <f>+B55/A55</f>
        <v>0.83425226480836245</v>
      </c>
      <c r="C56" s="422">
        <f>+C55/A55</f>
        <v>0.1657477351916376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84D63-1498-4CA9-B718-8A82239219CC}">
  <sheetPr>
    <tabColor rgb="FFFF3300"/>
  </sheetPr>
  <dimension ref="A2:N115"/>
  <sheetViews>
    <sheetView topLeftCell="A37" zoomScale="85" zoomScaleNormal="85" workbookViewId="0">
      <selection activeCell="M50" sqref="M5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234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18" x14ac:dyDescent="0.25">
      <c r="A5" s="400" t="s">
        <v>14</v>
      </c>
      <c r="B5" s="401">
        <f>+C5+D5</f>
        <v>617383.76151067996</v>
      </c>
      <c r="C5" s="1170">
        <v>319399.70417144999</v>
      </c>
      <c r="D5" s="1170">
        <v>297984.05733923003</v>
      </c>
    </row>
    <row r="6" spans="1:5" ht="18" x14ac:dyDescent="0.25">
      <c r="A6" s="400" t="s">
        <v>7</v>
      </c>
      <c r="B6" s="401">
        <f>+C6+D6</f>
        <v>368291.16137429001</v>
      </c>
      <c r="C6" s="1170">
        <v>275078.92485756002</v>
      </c>
      <c r="D6" s="1170">
        <v>93212.236516730001</v>
      </c>
      <c r="E6" s="402"/>
    </row>
    <row r="7" spans="1:5" ht="18" x14ac:dyDescent="0.2">
      <c r="A7" s="400" t="s">
        <v>235</v>
      </c>
      <c r="B7" s="1171">
        <v>0.93</v>
      </c>
      <c r="C7" s="1172">
        <v>0.98</v>
      </c>
      <c r="D7" s="1173">
        <v>0.75</v>
      </c>
    </row>
    <row r="8" spans="1:5" x14ac:dyDescent="0.2">
      <c r="A8" s="399" t="s">
        <v>96</v>
      </c>
      <c r="B8" s="627">
        <f>+B6/B5</f>
        <v>0.59653522546999971</v>
      </c>
      <c r="C8" s="628">
        <f>+C6/C5</f>
        <v>0.8612372562183116</v>
      </c>
      <c r="D8" s="628">
        <f>+D6/D5</f>
        <v>0.31280947493984768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-0.33346477453000034</v>
      </c>
      <c r="C10" s="407">
        <f>+C8-C7</f>
        <v>-0.11876274378168838</v>
      </c>
      <c r="D10" s="407">
        <f>+D8-D7</f>
        <v>-0.43719052506015232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617383.76151067996</v>
      </c>
      <c r="C13" s="620">
        <f>+'กราฟ 25 7 67'!C5</f>
        <v>319399.70417144999</v>
      </c>
      <c r="D13" s="620">
        <f>+D5</f>
        <v>297984.05733923003</v>
      </c>
    </row>
    <row r="14" spans="1:5" ht="18" x14ac:dyDescent="0.25">
      <c r="A14" s="400" t="s">
        <v>8</v>
      </c>
      <c r="B14" s="483">
        <f>+C14+D14</f>
        <v>483582.85590514995</v>
      </c>
      <c r="C14" s="1170">
        <v>277441.89256473997</v>
      </c>
      <c r="D14" s="1170">
        <v>206140.96334041</v>
      </c>
    </row>
    <row r="15" spans="1:5" x14ac:dyDescent="0.2">
      <c r="A15" s="400" t="s">
        <v>236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0.78327757555830135</v>
      </c>
      <c r="C16" s="497">
        <f>+C14/C13</f>
        <v>0.86863540867843902</v>
      </c>
      <c r="D16" s="497">
        <f>+D14/D13</f>
        <v>0.69178520885006844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-0.21672242444169865</v>
      </c>
      <c r="C18" s="409">
        <f>+C16-C15</f>
        <v>-0.13136459132156098</v>
      </c>
      <c r="D18" s="409">
        <f>+D16-D15</f>
        <v>-0.30821479114993156</v>
      </c>
    </row>
    <row r="19" spans="1:14" x14ac:dyDescent="0.2">
      <c r="B19" s="409"/>
      <c r="C19" s="409"/>
      <c r="D19" s="409"/>
    </row>
    <row r="20" spans="1:14" ht="30.75" x14ac:dyDescent="0.2">
      <c r="A20" s="410" t="s">
        <v>237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ht="18" x14ac:dyDescent="0.2">
      <c r="A22" s="411" t="s">
        <v>14</v>
      </c>
      <c r="B22" s="412">
        <f>+C22+D22</f>
        <v>29302738549.169998</v>
      </c>
      <c r="C22" s="945">
        <v>18518186243.259998</v>
      </c>
      <c r="D22" s="955">
        <v>10784552305.91</v>
      </c>
      <c r="F22" s="77"/>
      <c r="G22" s="87"/>
      <c r="H22" s="87"/>
    </row>
    <row r="23" spans="1:14" ht="18" x14ac:dyDescent="0.2">
      <c r="A23" s="413" t="s">
        <v>7</v>
      </c>
      <c r="B23" s="80">
        <f>+C23+D23</f>
        <v>22144497038.260002</v>
      </c>
      <c r="C23" s="947">
        <v>16763187461.110001</v>
      </c>
      <c r="D23" s="947">
        <v>5381309577.1499996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235</v>
      </c>
      <c r="B24" s="485">
        <v>0.51</v>
      </c>
      <c r="C24" s="485">
        <v>0.57999999999999996</v>
      </c>
      <c r="D24" s="485">
        <v>0.21</v>
      </c>
    </row>
    <row r="25" spans="1:14" ht="18" x14ac:dyDescent="0.2">
      <c r="A25" s="411" t="s">
        <v>98</v>
      </c>
      <c r="B25" s="1171">
        <v>0.93</v>
      </c>
      <c r="C25" s="1172">
        <v>0.98</v>
      </c>
      <c r="D25" s="1173">
        <v>0.75</v>
      </c>
    </row>
    <row r="26" spans="1:14" x14ac:dyDescent="0.2">
      <c r="B26" s="409">
        <f>+B25-B24</f>
        <v>0.42000000000000004</v>
      </c>
      <c r="C26" s="409">
        <f t="shared" ref="C26:D26" si="0">+C25-C24</f>
        <v>0.4</v>
      </c>
      <c r="D26" s="409">
        <f t="shared" si="0"/>
        <v>0.54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29302738549.169998</v>
      </c>
      <c r="C34" s="687">
        <f>+C22</f>
        <v>18518186243.259998</v>
      </c>
      <c r="D34" s="687">
        <f>+D22</f>
        <v>10784552305.91</v>
      </c>
    </row>
    <row r="35" spans="1:4" ht="18" x14ac:dyDescent="0.2">
      <c r="A35" s="413" t="s">
        <v>50</v>
      </c>
      <c r="B35" s="82">
        <f>+C35+D35</f>
        <v>25117497601.559998</v>
      </c>
      <c r="C35" s="949">
        <v>16879114480.99</v>
      </c>
      <c r="D35" s="949">
        <v>8238383120.5699997</v>
      </c>
    </row>
    <row r="36" spans="1:4" x14ac:dyDescent="0.2">
      <c r="A36" s="411" t="s">
        <v>236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0.85717236153244969</v>
      </c>
      <c r="C37" s="484">
        <f>+C35/C34</f>
        <v>0.91148853668827501</v>
      </c>
      <c r="D37" s="484">
        <f>+D35/D34</f>
        <v>0.7639058986301468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-0.14282763846755031</v>
      </c>
      <c r="C39" s="416">
        <f t="shared" ref="C39:D39" si="1">+C37-C36</f>
        <v>-8.8511463311724992E-2</v>
      </c>
      <c r="D39" s="416">
        <f t="shared" si="1"/>
        <v>-0.2360941013698532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238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1494.78</v>
      </c>
      <c r="C55" s="539">
        <f>+A55-B55</f>
        <v>298.97000000000003</v>
      </c>
    </row>
    <row r="56" spans="1:4" x14ac:dyDescent="0.2">
      <c r="A56" s="421"/>
      <c r="B56" s="422">
        <f>+B55/A55</f>
        <v>0.83332682926829271</v>
      </c>
      <c r="C56" s="422">
        <f>+C55/A55</f>
        <v>0.16667317073170734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5F637-4D21-4512-988B-829C862EA498}">
  <sheetPr>
    <tabColor rgb="FFFF3300"/>
  </sheetPr>
  <dimension ref="A2:N115"/>
  <sheetViews>
    <sheetView topLeftCell="A43" zoomScale="85" zoomScaleNormal="85" workbookViewId="0">
      <selection activeCell="D50" sqref="D5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225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605472.63195408997</v>
      </c>
      <c r="C5" s="529">
        <f>+'เป้าหมายปี 30 6 67'!B11</f>
        <v>309332.95811360999</v>
      </c>
      <c r="D5" s="529">
        <f>+'เป้าหมายปี 30 6 67'!B12</f>
        <v>296139.67384047998</v>
      </c>
    </row>
    <row r="6" spans="1:5" ht="24" x14ac:dyDescent="0.55000000000000004">
      <c r="A6" s="400" t="s">
        <v>7</v>
      </c>
      <c r="B6" s="401">
        <f>+C6+D6</f>
        <v>334811.60683993</v>
      </c>
      <c r="C6" s="530">
        <f>+'เป้าหมายปี 30 6 67'!E11</f>
        <v>258532.62474412</v>
      </c>
      <c r="D6" s="530">
        <f>+'เป้าหมายปี 30 6 67'!E12</f>
        <v>76278.982095810003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0.55297562461141447</v>
      </c>
      <c r="C8" s="628">
        <f>+C6/C5</f>
        <v>0.83577458516129943</v>
      </c>
      <c r="D8" s="628">
        <f>+D6/D5</f>
        <v>0.2575777203594099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4.2975624611414465E-2</v>
      </c>
      <c r="C10" s="407">
        <f>+C8-C7</f>
        <v>0.25577458516129947</v>
      </c>
      <c r="D10" s="407">
        <f>+D8-D7</f>
        <v>4.7577720359409909E-2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605472.63195408997</v>
      </c>
      <c r="C13" s="620">
        <f>+'กราฟ 30 6 67'!C5</f>
        <v>309332.95811360999</v>
      </c>
      <c r="D13" s="620">
        <f>+D5</f>
        <v>296139.67384047998</v>
      </c>
    </row>
    <row r="14" spans="1:5" ht="24" x14ac:dyDescent="0.55000000000000004">
      <c r="A14" s="400" t="s">
        <v>8</v>
      </c>
      <c r="B14" s="483">
        <f>+C14+D14</f>
        <v>443525.22919171001</v>
      </c>
      <c r="C14" s="529">
        <f>+'เป้าหมายปี 30 6 67'!I11</f>
        <v>260454.00802822999</v>
      </c>
      <c r="D14" s="529">
        <f>+'เป้าหมายปี 30 6 67'!I12</f>
        <v>183071.22116347999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0.7325272948511079</v>
      </c>
      <c r="C16" s="497">
        <f>+C14/C13</f>
        <v>0.84198596107102164</v>
      </c>
      <c r="D16" s="497">
        <f>+D14/D13</f>
        <v>0.61819214828369806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-8.7472705148892049E-2</v>
      </c>
      <c r="C18" s="409">
        <f>+C16-C15</f>
        <v>2.1985961071021687E-2</v>
      </c>
      <c r="D18" s="409">
        <f>+D16-D15</f>
        <v>-0.18180785171630198</v>
      </c>
    </row>
    <row r="19" spans="1:14" x14ac:dyDescent="0.2">
      <c r="B19" s="409"/>
      <c r="C19" s="409"/>
      <c r="D19" s="409"/>
    </row>
    <row r="20" spans="1:14" ht="30.75" x14ac:dyDescent="0.2">
      <c r="A20" s="410" t="s">
        <v>226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28529934779.889999</v>
      </c>
      <c r="C22" s="687">
        <f>+'เป้าหมายปี 30 6 67'!B17</f>
        <v>17884562245.220001</v>
      </c>
      <c r="D22" s="687">
        <f>+'เป้าหมายปี 30 6 67'!B18</f>
        <v>10645372534.67</v>
      </c>
      <c r="F22" s="77"/>
      <c r="G22" s="87"/>
      <c r="H22" s="87"/>
    </row>
    <row r="23" spans="1:14" x14ac:dyDescent="0.2">
      <c r="A23" s="413" t="s">
        <v>7</v>
      </c>
      <c r="B23" s="80">
        <f>+C23+D23</f>
        <v>20448962319.169998</v>
      </c>
      <c r="C23" s="688">
        <f>+'เป้าหมายปี 30 6 67'!E17</f>
        <v>15713890397.949999</v>
      </c>
      <c r="D23" s="688">
        <f>+'เป้าหมายปี 30 6 67'!E18</f>
        <v>4735071921.2199993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0.71675461149613051</v>
      </c>
      <c r="C25" s="484">
        <f t="shared" ref="C25:D25" si="0">+C23/C22</f>
        <v>0.87862874039032424</v>
      </c>
      <c r="D25" s="484">
        <f t="shared" si="0"/>
        <v>0.44480095983477796</v>
      </c>
    </row>
    <row r="26" spans="1:14" x14ac:dyDescent="0.2">
      <c r="B26" s="409">
        <f>+B25-B24</f>
        <v>0.2067546114961305</v>
      </c>
      <c r="C26" s="409">
        <f t="shared" ref="C26:D26" si="1">+C25-C24</f>
        <v>0.29862874039032428</v>
      </c>
      <c r="D26" s="409">
        <f t="shared" si="1"/>
        <v>0.23480095983477797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28529934779.889999</v>
      </c>
      <c r="C34" s="687">
        <f>+C22</f>
        <v>17884562245.220001</v>
      </c>
      <c r="D34" s="687">
        <f>+D22</f>
        <v>10645372534.67</v>
      </c>
    </row>
    <row r="35" spans="1:4" x14ac:dyDescent="0.2">
      <c r="A35" s="413" t="s">
        <v>50</v>
      </c>
      <c r="B35" s="82">
        <f>+C35+D35</f>
        <v>22955443301.150002</v>
      </c>
      <c r="C35" s="92">
        <f>+'เป้าหมายปี 30 6 67'!I17</f>
        <v>15827544152.32</v>
      </c>
      <c r="D35" s="576">
        <f>+'เป้าหมายปี 30 6 67'!I18</f>
        <v>7127899148.8299999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0.8046090353256149</v>
      </c>
      <c r="C37" s="484">
        <f>+C35/C34</f>
        <v>0.8849835928497618</v>
      </c>
      <c r="D37" s="484">
        <f>+D35/D34</f>
        <v>0.66957723890035381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-1.5390964674385055E-2</v>
      </c>
      <c r="C39" s="416">
        <f t="shared" ref="C39:D39" si="2">+C37-C36</f>
        <v>6.4983592849761851E-2</v>
      </c>
      <c r="D39" s="416">
        <f t="shared" si="2"/>
        <v>-0.13042276109964623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227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1444.84</v>
      </c>
      <c r="C55" s="539">
        <f>+A55-B55</f>
        <v>348.91000000000008</v>
      </c>
    </row>
    <row r="56" spans="1:4" x14ac:dyDescent="0.2">
      <c r="A56" s="421"/>
      <c r="B56" s="422">
        <f>+B55/A55</f>
        <v>0.80548571428571425</v>
      </c>
      <c r="C56" s="422">
        <f>+C55/A55</f>
        <v>0.19451428571428575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0D551-947E-42D6-9551-38333173E91C}">
  <sheetPr>
    <tabColor rgb="FFFF3300"/>
  </sheetPr>
  <dimension ref="A2:N115"/>
  <sheetViews>
    <sheetView topLeftCell="A37" zoomScale="85" zoomScaleNormal="85" workbookViewId="0">
      <selection activeCell="C59" sqref="C5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225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600140.5474614799</v>
      </c>
      <c r="C5" s="529">
        <f>+'เป้าหมายปี 25 6 67'!B11</f>
        <v>306555.17663584999</v>
      </c>
      <c r="D5" s="529">
        <f>+'เป้าหมายปี 25 6 67'!B12</f>
        <v>293585.37082562997</v>
      </c>
    </row>
    <row r="6" spans="1:5" ht="24" x14ac:dyDescent="0.55000000000000004">
      <c r="A6" s="400" t="s">
        <v>7</v>
      </c>
      <c r="B6" s="401">
        <f>+C6+D6</f>
        <v>321565.54185122001</v>
      </c>
      <c r="C6" s="530">
        <f>+'เป้าหมายปี 25 6 67'!E11</f>
        <v>253306.36992652001</v>
      </c>
      <c r="D6" s="530">
        <f>+'เป้าหมายปี 25 6 67'!E12</f>
        <v>68259.1719247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0.5358170568734314</v>
      </c>
      <c r="C8" s="628">
        <f>+C6/C5</f>
        <v>0.82629943720512333</v>
      </c>
      <c r="D8" s="628">
        <f>+D6/D5</f>
        <v>0.23250195243972621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2.5817056873431388E-2</v>
      </c>
      <c r="C10" s="407">
        <f>+C8-C7</f>
        <v>0.24629943720512337</v>
      </c>
      <c r="D10" s="407">
        <f>+D8-D7</f>
        <v>2.2501952439726219E-2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600140.5474614799</v>
      </c>
      <c r="C13" s="620">
        <f>+'กราฟ 25 6 67'!C5</f>
        <v>306555.17663584999</v>
      </c>
      <c r="D13" s="620">
        <f>+D5</f>
        <v>293585.37082562997</v>
      </c>
    </row>
    <row r="14" spans="1:5" ht="24" x14ac:dyDescent="0.55000000000000004">
      <c r="A14" s="400" t="s">
        <v>8</v>
      </c>
      <c r="B14" s="483">
        <f>+C14+D14</f>
        <v>421407.83898184</v>
      </c>
      <c r="C14" s="529">
        <f>+'เป้าหมายปี 25 6 67'!I11</f>
        <v>254923.78342053</v>
      </c>
      <c r="D14" s="529">
        <f>+'เป้าหมายปี 25 6 67'!I12</f>
        <v>166484.05556131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0.7021819151602785</v>
      </c>
      <c r="C16" s="497">
        <f>+C14/C13</f>
        <v>0.83157552978904103</v>
      </c>
      <c r="D16" s="497">
        <f>+D14/D13</f>
        <v>0.56707204140696221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-0.11781808483972145</v>
      </c>
      <c r="C18" s="409">
        <f>+C16-C15</f>
        <v>1.1575529789041084E-2</v>
      </c>
      <c r="D18" s="409">
        <f>+D16-D15</f>
        <v>-0.23292795859303783</v>
      </c>
    </row>
    <row r="19" spans="1:14" x14ac:dyDescent="0.2">
      <c r="B19" s="409"/>
      <c r="C19" s="409"/>
      <c r="D19" s="409"/>
    </row>
    <row r="20" spans="1:14" ht="30.75" x14ac:dyDescent="0.2">
      <c r="A20" s="410" t="s">
        <v>226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28311308764.700001</v>
      </c>
      <c r="C22" s="687">
        <f>+'เป้าหมายปี 25 6 67'!B17</f>
        <v>17826698135.740002</v>
      </c>
      <c r="D22" s="687">
        <f>+'เป้าหมายปี 25 6 67'!B18</f>
        <v>10484610628.959999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20250190984.75</v>
      </c>
      <c r="C23" s="688">
        <f>+'เป้าหมายปี 25 6 67'!E17</f>
        <v>15639194736.65</v>
      </c>
      <c r="D23" s="688">
        <f>+'เป้าหมายปี 25 6 67'!E18</f>
        <v>4610996248.1000004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0.71526862827334148</v>
      </c>
      <c r="C25" s="484">
        <f t="shared" ref="C25:D25" si="0">+C23/C22</f>
        <v>0.87729060185832353</v>
      </c>
      <c r="D25" s="484">
        <f t="shared" si="0"/>
        <v>0.43978707567487219</v>
      </c>
    </row>
    <row r="26" spans="1:14" x14ac:dyDescent="0.2">
      <c r="B26" s="409">
        <f>+B25-B24</f>
        <v>0.20526862827334147</v>
      </c>
      <c r="C26" s="409">
        <f t="shared" ref="C26:D26" si="1">+C25-C24</f>
        <v>0.29729060185832357</v>
      </c>
      <c r="D26" s="409">
        <f t="shared" si="1"/>
        <v>0.22978707567487219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28311308764.700001</v>
      </c>
      <c r="C34" s="687">
        <f>+C22</f>
        <v>17826698135.740002</v>
      </c>
      <c r="D34" s="687">
        <f>+D22</f>
        <v>10484610628.959999</v>
      </c>
    </row>
    <row r="35" spans="1:4" x14ac:dyDescent="0.2">
      <c r="A35" s="413" t="s">
        <v>50</v>
      </c>
      <c r="B35" s="82">
        <f>+C35+D35</f>
        <v>22479640462.450001</v>
      </c>
      <c r="C35" s="92">
        <f>+'เป้าหมายปี 25 6 67'!I17</f>
        <v>15750242249.559999</v>
      </c>
      <c r="D35" s="576">
        <f>+'เป้าหมายปี 25 6 67'!I18</f>
        <v>6729398212.8900003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0.79401629395807993</v>
      </c>
      <c r="C37" s="484">
        <f>+C35/C34</f>
        <v>0.88351988290994832</v>
      </c>
      <c r="D37" s="484">
        <f>+D35/D34</f>
        <v>0.64183577731560548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-2.5983706041920018E-2</v>
      </c>
      <c r="C39" s="416">
        <f t="shared" ref="C39:D39" si="2">+C37-C36</f>
        <v>6.3519882909948366E-2</v>
      </c>
      <c r="D39" s="416">
        <f t="shared" si="2"/>
        <v>-0.15816422268439456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227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1793.75</v>
      </c>
      <c r="B55" s="547">
        <v>1429.78</v>
      </c>
      <c r="C55" s="539">
        <f>+A55-B55</f>
        <v>363.97</v>
      </c>
    </row>
    <row r="56" spans="1:4" x14ac:dyDescent="0.2">
      <c r="A56" s="421"/>
      <c r="B56" s="422">
        <f>+B55/A55</f>
        <v>0.79708989547038323</v>
      </c>
      <c r="C56" s="422">
        <f>+C55/A55</f>
        <v>0.20291010452961675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3300"/>
  </sheetPr>
  <dimension ref="A2:N115"/>
  <sheetViews>
    <sheetView topLeftCell="A34" zoomScale="85" zoomScaleNormal="85" workbookViewId="0">
      <selection activeCell="U11" sqref="U1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219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578119.77055515</v>
      </c>
      <c r="C5" s="529">
        <v>306494.89483231999</v>
      </c>
      <c r="D5" s="529">
        <v>271624.87572283001</v>
      </c>
    </row>
    <row r="6" spans="1:5" ht="24" x14ac:dyDescent="0.55000000000000004">
      <c r="A6" s="400" t="s">
        <v>7</v>
      </c>
      <c r="B6" s="401">
        <f>+C6+D6</f>
        <v>297271.83176472003</v>
      </c>
      <c r="C6" s="530">
        <v>247961.40959192</v>
      </c>
      <c r="D6" s="530">
        <v>49310.422172799997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0.51420457646563333</v>
      </c>
      <c r="C8" s="628">
        <f>+C6/C5</f>
        <v>0.80902296831918519</v>
      </c>
      <c r="D8" s="628">
        <f>+D6/D5</f>
        <v>0.18153868286760699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4.2045764656333251E-3</v>
      </c>
      <c r="C10" s="407">
        <f>+C8-C7</f>
        <v>0.22902296831918523</v>
      </c>
      <c r="D10" s="407">
        <f>+D8-D7</f>
        <v>-2.8461317132392999E-2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578119.77055515</v>
      </c>
      <c r="C13" s="620">
        <v>306494.89483231999</v>
      </c>
      <c r="D13" s="620">
        <v>271624.87572283001</v>
      </c>
    </row>
    <row r="14" spans="1:5" ht="24" x14ac:dyDescent="0.55000000000000004">
      <c r="A14" s="400" t="s">
        <v>8</v>
      </c>
      <c r="B14" s="483">
        <f>+C14+D14</f>
        <v>375735.96045324998</v>
      </c>
      <c r="C14" s="529">
        <v>249334.19725882</v>
      </c>
      <c r="D14" s="529">
        <v>126401.76319442999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0.64992754026115163</v>
      </c>
      <c r="C16" s="497">
        <f>+C14/C13</f>
        <v>0.81350195863858688</v>
      </c>
      <c r="D16" s="497">
        <f>+D14/D13</f>
        <v>0.46535415012361458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-0.17007245973884833</v>
      </c>
      <c r="C18" s="409">
        <f>+C16-C15</f>
        <v>-6.4980413614130761E-3</v>
      </c>
      <c r="D18" s="409">
        <f>+D16-D15</f>
        <v>-0.33464584987638546</v>
      </c>
    </row>
    <row r="19" spans="1:14" x14ac:dyDescent="0.2">
      <c r="B19" s="409"/>
      <c r="C19" s="409"/>
      <c r="D19" s="409"/>
    </row>
    <row r="20" spans="1:14" ht="30.75" x14ac:dyDescent="0.2">
      <c r="A20" s="410" t="s">
        <v>220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27319304197.5</v>
      </c>
      <c r="C22" s="687">
        <v>17516294918.799999</v>
      </c>
      <c r="D22" s="687">
        <v>9803009278.7000008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18074286575.209999</v>
      </c>
      <c r="C23" s="688">
        <v>14547822091.27</v>
      </c>
      <c r="D23" s="688">
        <v>3526464483.9400001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0.66159395731842918</v>
      </c>
      <c r="C25" s="484">
        <f t="shared" ref="C25:D25" si="0">+C23/C22</f>
        <v>0.83053078055085849</v>
      </c>
      <c r="D25" s="484">
        <f t="shared" si="0"/>
        <v>0.3597328517889205</v>
      </c>
    </row>
    <row r="26" spans="1:14" x14ac:dyDescent="0.2">
      <c r="B26" s="409">
        <f>+B24-B25</f>
        <v>-0.15159395731842917</v>
      </c>
      <c r="C26" s="409">
        <f t="shared" ref="C26:D26" si="1">+C24-C25</f>
        <v>-0.25053078055085853</v>
      </c>
      <c r="D26" s="409">
        <f t="shared" si="1"/>
        <v>-0.14973285178892051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27319304197.5</v>
      </c>
      <c r="C34" s="687">
        <v>17516294918.799999</v>
      </c>
      <c r="D34" s="687">
        <v>9803009278.7000008</v>
      </c>
    </row>
    <row r="35" spans="1:4" x14ac:dyDescent="0.2">
      <c r="A35" s="413" t="s">
        <v>50</v>
      </c>
      <c r="B35" s="82">
        <f>+C35+D35</f>
        <v>20120649537.900002</v>
      </c>
      <c r="C35" s="92">
        <v>14678584947.66</v>
      </c>
      <c r="D35" s="576">
        <v>5442064590.2399998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0.73649934099497494</v>
      </c>
      <c r="C37" s="484">
        <f>+C35/C34</f>
        <v>0.83799599262887925</v>
      </c>
      <c r="D37" s="484">
        <f>+D35/D34</f>
        <v>0.5551422461737876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-8.3500659005025013E-2</v>
      </c>
      <c r="C39" s="416">
        <f t="shared" ref="C39:D39" si="2">+C37-C36</f>
        <v>1.7995992628879298E-2</v>
      </c>
      <c r="D39" s="416">
        <f t="shared" si="2"/>
        <v>-0.24485775382621244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3300"/>
  </sheetPr>
  <dimension ref="A2:N115"/>
  <sheetViews>
    <sheetView zoomScale="85" zoomScaleNormal="85" workbookViewId="0">
      <selection activeCell="T18" sqref="T18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216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571822.85870472994</v>
      </c>
      <c r="C5" s="620">
        <v>305138.7726501</v>
      </c>
      <c r="D5" s="620">
        <v>266684.08605463</v>
      </c>
    </row>
    <row r="6" spans="1:5" ht="24" x14ac:dyDescent="0.55000000000000004">
      <c r="A6" s="400" t="s">
        <v>7</v>
      </c>
      <c r="B6" s="401">
        <f>+C6+D6</f>
        <v>287995.06076243002</v>
      </c>
      <c r="C6" s="530">
        <v>242542.27273088001</v>
      </c>
      <c r="D6" s="530">
        <v>45452.788031550001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0.50364384070756596</v>
      </c>
      <c r="C8" s="628">
        <f>+C6/C5</f>
        <v>0.79485891165001554</v>
      </c>
      <c r="D8" s="628">
        <f>+D6/D5</f>
        <v>0.17043682172410932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-6.3561592924340493E-3</v>
      </c>
      <c r="C10" s="407">
        <f>+C8-C7</f>
        <v>0.21485891165001558</v>
      </c>
      <c r="D10" s="407">
        <f>+D8-D7</f>
        <v>-3.9563178275890676E-2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571822.85870472994</v>
      </c>
      <c r="C13" s="620">
        <v>305138.7726501</v>
      </c>
      <c r="D13" s="620">
        <v>266684.08605463</v>
      </c>
    </row>
    <row r="14" spans="1:5" ht="24" x14ac:dyDescent="0.55000000000000004">
      <c r="A14" s="400" t="s">
        <v>8</v>
      </c>
      <c r="B14" s="483">
        <f>+C14+D14</f>
        <v>355647.37105613004</v>
      </c>
      <c r="C14" s="530">
        <v>243888.60881154001</v>
      </c>
      <c r="D14" s="530">
        <v>111758.76224459001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0.62195374956105831</v>
      </c>
      <c r="C16" s="497">
        <f>+C14/C13</f>
        <v>0.79927112078675422</v>
      </c>
      <c r="D16" s="497">
        <f>+D14/D13</f>
        <v>0.41906798376299187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-0.19804625043894164</v>
      </c>
      <c r="C18" s="409">
        <f>+C16-C15</f>
        <v>-2.0728879213245732E-2</v>
      </c>
      <c r="D18" s="409">
        <f>+D16-D15</f>
        <v>-0.38093201623700818</v>
      </c>
    </row>
    <row r="19" spans="1:14" x14ac:dyDescent="0.2">
      <c r="B19" s="409"/>
      <c r="C19" s="409"/>
      <c r="D19" s="409"/>
    </row>
    <row r="20" spans="1:14" ht="30.75" x14ac:dyDescent="0.2">
      <c r="A20" s="410" t="s">
        <v>214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27132993890.610001</v>
      </c>
      <c r="C22" s="87">
        <v>17431655160.459999</v>
      </c>
      <c r="D22" s="569">
        <v>9701338730.1499996</v>
      </c>
      <c r="F22" s="77"/>
      <c r="G22" s="87"/>
      <c r="H22" s="87"/>
    </row>
    <row r="23" spans="1:14" x14ac:dyDescent="0.2">
      <c r="A23" s="413" t="s">
        <v>7</v>
      </c>
      <c r="B23" s="80">
        <f>+C23+D23</f>
        <v>18075118766.600002</v>
      </c>
      <c r="C23" s="90">
        <v>14548641143.960001</v>
      </c>
      <c r="D23" s="572">
        <v>3526477622.6400003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0.66616750217362908</v>
      </c>
      <c r="C25" s="484">
        <f t="shared" ref="C25:D25" si="0">+C23/C22</f>
        <v>0.83461042626408177</v>
      </c>
      <c r="D25" s="484">
        <f t="shared" si="0"/>
        <v>0.36350422562613427</v>
      </c>
    </row>
    <row r="26" spans="1:14" x14ac:dyDescent="0.2">
      <c r="B26" s="409">
        <f>+B24-B25</f>
        <v>-0.15616750217362907</v>
      </c>
      <c r="C26" s="409">
        <f t="shared" ref="C26:D26" si="1">+C24-C25</f>
        <v>-0.25461042626408181</v>
      </c>
      <c r="D26" s="409">
        <f t="shared" si="1"/>
        <v>-0.15350422562613428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27132993890.610001</v>
      </c>
      <c r="C34" s="87">
        <v>17431655160.459999</v>
      </c>
      <c r="D34" s="569">
        <v>9701338730.1499996</v>
      </c>
    </row>
    <row r="35" spans="1:4" x14ac:dyDescent="0.2">
      <c r="A35" s="413" t="s">
        <v>50</v>
      </c>
      <c r="B35" s="82">
        <f>+C35+D35</f>
        <v>19883925509.400002</v>
      </c>
      <c r="C35" s="92">
        <v>14645854153.960001</v>
      </c>
      <c r="D35" s="576">
        <v>5238071355.4400005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0.73283197532732625</v>
      </c>
      <c r="C37" s="484">
        <f>+C35/C34</f>
        <v>0.8401872351847004</v>
      </c>
      <c r="D37" s="484">
        <f>+D35/D34</f>
        <v>0.53993283825468597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-8.7168024672673705E-2</v>
      </c>
      <c r="C39" s="416">
        <f t="shared" ref="C39:D39" si="2">+C37-C36</f>
        <v>2.0187235184700447E-2</v>
      </c>
      <c r="D39" s="416">
        <f t="shared" si="2"/>
        <v>-0.26006716174531408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215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1336.65</v>
      </c>
      <c r="C55" s="539">
        <f>+A55-B55</f>
        <v>457</v>
      </c>
    </row>
    <row r="56" spans="1:4" x14ac:dyDescent="0.2">
      <c r="A56" s="421"/>
      <c r="B56" s="422">
        <f>+B55/A55</f>
        <v>0.74521227664260026</v>
      </c>
      <c r="C56" s="422">
        <f>+C55/A55</f>
        <v>0.25478772335739969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3300"/>
  </sheetPr>
  <dimension ref="A2:N115"/>
  <sheetViews>
    <sheetView topLeftCell="A4" zoomScale="85" zoomScaleNormal="85" workbookViewId="0">
      <selection activeCell="A21" sqref="A21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207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x14ac:dyDescent="0.2">
      <c r="A5" s="400" t="s">
        <v>14</v>
      </c>
      <c r="B5" s="401">
        <f>+C5+D5</f>
        <v>494149.199318</v>
      </c>
      <c r="C5" s="639">
        <v>279248.91101312003</v>
      </c>
      <c r="D5" s="639">
        <v>214900.28830488</v>
      </c>
    </row>
    <row r="6" spans="1:5" x14ac:dyDescent="0.2">
      <c r="A6" s="400" t="s">
        <v>7</v>
      </c>
      <c r="B6" s="401">
        <f>+C6+D6</f>
        <v>267021.70839017001</v>
      </c>
      <c r="C6" s="639">
        <v>228623.00407945001</v>
      </c>
      <c r="D6" s="639">
        <v>38398.704310720001</v>
      </c>
      <c r="E6" s="402"/>
    </row>
    <row r="7" spans="1:5" x14ac:dyDescent="0.2">
      <c r="A7" s="400" t="s">
        <v>209</v>
      </c>
      <c r="B7" s="485">
        <v>0.51</v>
      </c>
      <c r="C7" s="485">
        <v>0.57999999999999996</v>
      </c>
      <c r="D7" s="485">
        <v>0.21</v>
      </c>
    </row>
    <row r="8" spans="1:5" x14ac:dyDescent="0.2">
      <c r="A8" s="399" t="s">
        <v>96</v>
      </c>
      <c r="B8" s="627">
        <f>+B6/B5</f>
        <v>0.54036657098443142</v>
      </c>
      <c r="C8" s="628">
        <f>+C6/C5</f>
        <v>0.81870687785317287</v>
      </c>
      <c r="D8" s="628">
        <f>+D6/D5</f>
        <v>0.17868149276860712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3.0366570984431407E-2</v>
      </c>
      <c r="C10" s="407">
        <f>+C8-C7</f>
        <v>0.23870687785317291</v>
      </c>
      <c r="D10" s="407">
        <f>+D8-D7</f>
        <v>-3.1318507231392873E-2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x14ac:dyDescent="0.2">
      <c r="A13" s="400" t="s">
        <v>14</v>
      </c>
      <c r="B13" s="401">
        <f>+C13+D13</f>
        <v>494149.199318</v>
      </c>
      <c r="C13" s="639">
        <v>279248.91101312003</v>
      </c>
      <c r="D13" s="639">
        <v>214900.28830488</v>
      </c>
    </row>
    <row r="14" spans="1:5" x14ac:dyDescent="0.2">
      <c r="A14" s="400" t="s">
        <v>8</v>
      </c>
      <c r="B14" s="483">
        <f>+C14+D14</f>
        <v>306356.59211730002</v>
      </c>
      <c r="C14" s="639">
        <v>229500.87730746</v>
      </c>
      <c r="D14" s="639">
        <v>76855.714809840007</v>
      </c>
    </row>
    <row r="15" spans="1:5" x14ac:dyDescent="0.2">
      <c r="A15" s="400" t="s">
        <v>188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0.61996780029213461</v>
      </c>
      <c r="C16" s="497">
        <f>+C14/C13</f>
        <v>0.82185057221826485</v>
      </c>
      <c r="D16" s="497">
        <f>+D14/D13</f>
        <v>0.3576343029414854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-0.20003219970786534</v>
      </c>
      <c r="C18" s="409">
        <f>+C16-C15</f>
        <v>1.8505722182649009E-3</v>
      </c>
      <c r="D18" s="409">
        <f>+D16-D15</f>
        <v>-0.44236569705851464</v>
      </c>
    </row>
    <row r="19" spans="1:14" x14ac:dyDescent="0.2">
      <c r="B19" s="409"/>
      <c r="C19" s="409"/>
      <c r="D19" s="409"/>
    </row>
    <row r="20" spans="1:14" ht="30.75" x14ac:dyDescent="0.2">
      <c r="A20" s="410" t="s">
        <v>208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21044110588.23</v>
      </c>
      <c r="C22" s="87">
        <v>14932610918.17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12583848444.960001</v>
      </c>
      <c r="C23" s="90">
        <v>11138008580.02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209</v>
      </c>
      <c r="B24" s="485">
        <v>0.51</v>
      </c>
      <c r="C24" s="485">
        <v>0.57999999999999996</v>
      </c>
      <c r="D24" s="485">
        <v>0.21</v>
      </c>
    </row>
    <row r="25" spans="1:14" x14ac:dyDescent="0.2">
      <c r="A25" s="411" t="s">
        <v>98</v>
      </c>
      <c r="B25" s="484">
        <f>+B23/B22</f>
        <v>0.5979748296893177</v>
      </c>
      <c r="C25" s="484">
        <f t="shared" ref="C25:D25" si="0">+C23/C22</f>
        <v>0.74588487177867013</v>
      </c>
      <c r="D25" s="484">
        <f t="shared" si="0"/>
        <v>0.23657693577619146</v>
      </c>
    </row>
    <row r="26" spans="1:14" x14ac:dyDescent="0.2">
      <c r="B26" s="409">
        <f>+B24-B25</f>
        <v>-8.7974829689317691E-2</v>
      </c>
      <c r="C26" s="409">
        <f t="shared" ref="C26:D26" si="1">+C24-C25</f>
        <v>-0.16588487177867017</v>
      </c>
      <c r="D26" s="409">
        <f t="shared" si="1"/>
        <v>-2.6576935776191468E-2</v>
      </c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23966706568.059998</v>
      </c>
      <c r="C34" s="87">
        <v>14932610918.17</v>
      </c>
      <c r="D34" s="569">
        <v>9034095649.8899994</v>
      </c>
    </row>
    <row r="35" spans="1:4" x14ac:dyDescent="0.2">
      <c r="A35" s="413" t="s">
        <v>50</v>
      </c>
      <c r="B35" s="82">
        <f>+C35+D35</f>
        <v>12976278427.490002</v>
      </c>
      <c r="C35" s="92">
        <v>11261137680.640001</v>
      </c>
      <c r="D35" s="576">
        <v>1715140746.8499999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0.54142935286666616</v>
      </c>
      <c r="C37" s="484">
        <f>+C35/C34</f>
        <v>0.75413052294407867</v>
      </c>
      <c r="D37" s="484">
        <f>+D35/D34</f>
        <v>0.18985195788478104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-0.27857064713333379</v>
      </c>
      <c r="C39" s="416">
        <f t="shared" ref="C39:D39" si="2">+C37-C36</f>
        <v>-6.5869477055921277E-2</v>
      </c>
      <c r="D39" s="416">
        <f t="shared" si="2"/>
        <v>-0.610148042115219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210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1327.84</v>
      </c>
      <c r="C55" s="539">
        <f>+A55-B55</f>
        <v>465.81000000000017</v>
      </c>
    </row>
    <row r="56" spans="1:4" x14ac:dyDescent="0.2">
      <c r="A56" s="421"/>
      <c r="B56" s="422">
        <f>+B55/A55</f>
        <v>0.74030050455774532</v>
      </c>
      <c r="C56" s="422">
        <f>+C55/A55</f>
        <v>0.25969949544225468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3300"/>
  </sheetPr>
  <dimension ref="A2:N115"/>
  <sheetViews>
    <sheetView topLeftCell="A43" zoomScale="85" zoomScaleNormal="85" workbookViewId="0">
      <selection activeCell="D62" sqref="D62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199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346216.39825894998</v>
      </c>
      <c r="C5" s="620">
        <v>198342.60913015</v>
      </c>
      <c r="D5" s="620">
        <v>147873.78912880001</v>
      </c>
    </row>
    <row r="6" spans="1:5" ht="24" x14ac:dyDescent="0.55000000000000004">
      <c r="A6" s="400" t="s">
        <v>7</v>
      </c>
      <c r="B6" s="401">
        <f>+C6+D6</f>
        <v>215668.29348118999</v>
      </c>
      <c r="C6" s="620">
        <v>190312.17681151</v>
      </c>
      <c r="D6" s="620">
        <v>25356.116669679999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627">
        <f>+B6/B5</f>
        <v>0.62292916963419653</v>
      </c>
      <c r="C8" s="628">
        <f>+C6/C5</f>
        <v>0.95951231884133115</v>
      </c>
      <c r="D8" s="628">
        <f>+D6/D5</f>
        <v>0.17147133930269745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0.62292916963419653</v>
      </c>
      <c r="C10" s="407">
        <f>+C8-C7</f>
        <v>0.95951231884133115</v>
      </c>
      <c r="D10" s="407">
        <f>+D8-D7</f>
        <v>0.17147133930269745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346216.39825894998</v>
      </c>
      <c r="C13" s="620">
        <v>198342.60913015</v>
      </c>
      <c r="D13" s="620">
        <v>147873.78912880001</v>
      </c>
    </row>
    <row r="14" spans="1:5" ht="24" x14ac:dyDescent="0.55000000000000004">
      <c r="A14" s="400" t="s">
        <v>8</v>
      </c>
      <c r="B14" s="483">
        <f>+C14+D14</f>
        <v>217097.69482199999</v>
      </c>
      <c r="C14" s="620">
        <v>190389.12903663999</v>
      </c>
      <c r="D14" s="620">
        <v>26708.565785359999</v>
      </c>
    </row>
    <row r="15" spans="1:5" x14ac:dyDescent="0.2">
      <c r="A15" s="400" t="s">
        <v>187</v>
      </c>
      <c r="B15" s="485">
        <v>0.82</v>
      </c>
      <c r="C15" s="485">
        <v>0.82</v>
      </c>
      <c r="D15" s="485">
        <v>0.8</v>
      </c>
    </row>
    <row r="16" spans="1:5" x14ac:dyDescent="0.2">
      <c r="A16" s="399" t="s">
        <v>97</v>
      </c>
      <c r="B16" s="497">
        <f>+B14/B13</f>
        <v>0.62705780521586785</v>
      </c>
      <c r="C16" s="497">
        <f>+C14/C13</f>
        <v>0.95990029510859654</v>
      </c>
      <c r="D16" s="497">
        <f>+D14/D13</f>
        <v>0.18061730846767229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-0.1929421947841321</v>
      </c>
      <c r="C18" s="409">
        <f>+C16-C15</f>
        <v>0.13990029510859658</v>
      </c>
      <c r="D18" s="409">
        <f>+D16-D15</f>
        <v>-0.61938269153232772</v>
      </c>
    </row>
    <row r="19" spans="1:14" x14ac:dyDescent="0.2">
      <c r="B19" s="409"/>
      <c r="C19" s="409"/>
      <c r="D19" s="409"/>
    </row>
    <row r="20" spans="1:14" ht="30.75" x14ac:dyDescent="0.2">
      <c r="A20" s="410" t="s">
        <v>200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19397539294.760002</v>
      </c>
      <c r="C22" s="87">
        <v>13286039624.700001</v>
      </c>
      <c r="D22" s="569">
        <v>6111499670.0600004</v>
      </c>
      <c r="F22" s="77"/>
      <c r="G22" s="87"/>
      <c r="H22" s="87"/>
    </row>
    <row r="23" spans="1:14" x14ac:dyDescent="0.2">
      <c r="A23" s="413" t="s">
        <v>7</v>
      </c>
      <c r="B23" s="80">
        <f>+C23+D23</f>
        <v>12583854523.960001</v>
      </c>
      <c r="C23" s="90">
        <v>11138014659.02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0.64873458085270475</v>
      </c>
      <c r="C25" s="484">
        <f t="shared" ref="C25:D25" si="0">+C23/C22</f>
        <v>0.83832466059437161</v>
      </c>
      <c r="D25" s="484">
        <f t="shared" si="0"/>
        <v>0.23657693577619146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19397539294.760002</v>
      </c>
      <c r="C34" s="87">
        <v>13286039624.700001</v>
      </c>
      <c r="D34" s="569">
        <v>6111499670.0600004</v>
      </c>
    </row>
    <row r="35" spans="1:4" x14ac:dyDescent="0.2">
      <c r="A35" s="413" t="s">
        <v>50</v>
      </c>
      <c r="B35" s="82">
        <f>+C35+D35</f>
        <v>12609510509.27</v>
      </c>
      <c r="C35" s="92">
        <v>11146718609.780001</v>
      </c>
      <c r="D35" s="576">
        <v>1462791899.49</v>
      </c>
    </row>
    <row r="36" spans="1:4" x14ac:dyDescent="0.2">
      <c r="A36" s="411" t="s">
        <v>188</v>
      </c>
      <c r="B36" s="485">
        <v>0.82</v>
      </c>
      <c r="C36" s="485">
        <v>0.82</v>
      </c>
      <c r="D36" s="485">
        <v>0.8</v>
      </c>
    </row>
    <row r="37" spans="1:4" x14ac:dyDescent="0.2">
      <c r="A37" s="399" t="s">
        <v>99</v>
      </c>
      <c r="B37" s="484">
        <f>+B35/B34</f>
        <v>0.65005722208673644</v>
      </c>
      <c r="C37" s="484">
        <f>+C35/C34</f>
        <v>0.8389797806305801</v>
      </c>
      <c r="D37" s="484">
        <f>+D35/D34</f>
        <v>0.23935072870185378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-0.16994277791326351</v>
      </c>
      <c r="C39" s="416">
        <f t="shared" ref="C39:D39" si="1">+C37-C36</f>
        <v>1.8979780630580145E-2</v>
      </c>
      <c r="D39" s="416">
        <f t="shared" si="1"/>
        <v>-0.56064927129814623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201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7">
        <v>1793.65</v>
      </c>
      <c r="B55" s="547">
        <v>1247.74</v>
      </c>
      <c r="C55" s="539">
        <f>+A55-B55</f>
        <v>545.91000000000008</v>
      </c>
    </row>
    <row r="56" spans="1:4" x14ac:dyDescent="0.2">
      <c r="A56" s="421"/>
      <c r="B56" s="422">
        <f>+B55/A55</f>
        <v>0.69564296267387726</v>
      </c>
      <c r="C56" s="422">
        <f>+C55/A55</f>
        <v>0.30435703732612274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3300"/>
  </sheetPr>
  <dimension ref="A2:N115"/>
  <sheetViews>
    <sheetView topLeftCell="A22" zoomScale="85" zoomScaleNormal="85" workbookViewId="0">
      <selection activeCell="S9" sqref="S9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189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239516.75963275999</v>
      </c>
      <c r="C5" s="618">
        <v>201467.81309779</v>
      </c>
      <c r="D5" s="620">
        <v>38048.946534969997</v>
      </c>
    </row>
    <row r="6" spans="1:5" ht="24" x14ac:dyDescent="0.55000000000000004">
      <c r="A6" s="400" t="s">
        <v>7</v>
      </c>
      <c r="B6" s="401">
        <f>+C6+D6</f>
        <v>203964.67073133998</v>
      </c>
      <c r="C6" s="619">
        <v>180130.21606442999</v>
      </c>
      <c r="D6" s="619">
        <v>23834.454666909998</v>
      </c>
      <c r="E6" s="402"/>
    </row>
    <row r="7" spans="1:5" x14ac:dyDescent="0.2">
      <c r="A7" s="400"/>
      <c r="B7" s="403"/>
      <c r="C7" s="404"/>
      <c r="D7" s="404"/>
    </row>
    <row r="8" spans="1:5" x14ac:dyDescent="0.2">
      <c r="A8" s="399" t="s">
        <v>96</v>
      </c>
      <c r="B8" s="497">
        <f>+B6/B5</f>
        <v>0.85156742703128419</v>
      </c>
      <c r="C8" s="497">
        <f>+C6/C5</f>
        <v>0.89408930039359191</v>
      </c>
      <c r="D8" s="497">
        <f>+D6/D5</f>
        <v>0.62641562612000956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0.85156742703128419</v>
      </c>
      <c r="C10" s="407">
        <f>+C8-C7</f>
        <v>0.89408930039359191</v>
      </c>
      <c r="D10" s="407">
        <f>+D8-D7</f>
        <v>0.62641562612000956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239516.75963275999</v>
      </c>
      <c r="C13" s="618">
        <v>201467.81309779</v>
      </c>
      <c r="D13" s="620">
        <v>38048.946534969997</v>
      </c>
    </row>
    <row r="14" spans="1:5" ht="24" x14ac:dyDescent="0.55000000000000004">
      <c r="A14" s="400" t="s">
        <v>8</v>
      </c>
      <c r="B14" s="483">
        <f>+C14+D14</f>
        <v>213577.10496944</v>
      </c>
      <c r="C14" s="621">
        <v>181365.31140176</v>
      </c>
      <c r="D14" s="621">
        <v>32211.793567680001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0.89170004344125198</v>
      </c>
      <c r="C16" s="497">
        <f>+C14/C13</f>
        <v>0.90021978505185596</v>
      </c>
      <c r="D16" s="497">
        <f>+D14/D13</f>
        <v>0.84658831587031746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-0.10829995655874802</v>
      </c>
      <c r="C18" s="409">
        <f>+C16-C15</f>
        <v>-9.9780214948144041E-2</v>
      </c>
      <c r="D18" s="409">
        <f>+D16-D15</f>
        <v>-0.15341168412968254</v>
      </c>
    </row>
    <row r="19" spans="1:14" x14ac:dyDescent="0.2">
      <c r="B19" s="409"/>
      <c r="C19" s="409"/>
      <c r="D19" s="409"/>
    </row>
    <row r="20" spans="1:14" ht="30.75" x14ac:dyDescent="0.2">
      <c r="A20" s="410" t="s">
        <v>190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14017329648.67</v>
      </c>
      <c r="C22" s="87">
        <v>12079114121.09</v>
      </c>
      <c r="D22" s="569">
        <v>1938215527.5799999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11611128534.379999</v>
      </c>
      <c r="C23" s="90">
        <v>10303545953.559999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0.82834097687655461</v>
      </c>
      <c r="C25" s="484">
        <f t="shared" ref="C25:D25" si="0">+C23/C22</f>
        <v>0.8530051003964042</v>
      </c>
      <c r="D25" s="484">
        <f t="shared" si="0"/>
        <v>0.67463218729477925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14017329648.67</v>
      </c>
      <c r="C34" s="87">
        <v>12079114121.09</v>
      </c>
      <c r="D34" s="569">
        <v>1938215527.5799999</v>
      </c>
    </row>
    <row r="35" spans="1:4" x14ac:dyDescent="0.2">
      <c r="A35" s="413" t="s">
        <v>50</v>
      </c>
      <c r="B35" s="82">
        <f>+C35+D35</f>
        <v>12018515348.439999</v>
      </c>
      <c r="C35" s="92">
        <v>10389741391.219999</v>
      </c>
      <c r="D35" s="576">
        <v>1628773957.2199998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0.85740405980823498</v>
      </c>
      <c r="C37" s="484">
        <f>+C35/C34</f>
        <v>0.86014100761575096</v>
      </c>
      <c r="D37" s="484">
        <f>+D35/D34</f>
        <v>0.84034718226287253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-0.14259594019176502</v>
      </c>
      <c r="C39" s="416">
        <f t="shared" ref="C39:D39" si="1">+C37-C36</f>
        <v>-0.13985899238424904</v>
      </c>
      <c r="D39" s="416">
        <f t="shared" si="1"/>
        <v>-0.15965281773712747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1236047581.1299999</v>
      </c>
      <c r="C55" s="613">
        <f>+A55-B55</f>
        <v>557601909.98000002</v>
      </c>
    </row>
    <row r="56" spans="1:4" x14ac:dyDescent="0.2">
      <c r="A56" s="421"/>
      <c r="B56" s="422">
        <f>+B55/A55</f>
        <v>0.68912437310428576</v>
      </c>
      <c r="C56" s="422">
        <f>+C55/A55</f>
        <v>0.31087562689571424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00"/>
  </sheetPr>
  <dimension ref="A2:N115"/>
  <sheetViews>
    <sheetView zoomScale="85" zoomScaleNormal="85" workbookViewId="0">
      <selection activeCell="A20" sqref="A20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0</v>
      </c>
      <c r="C5" s="541"/>
      <c r="D5" s="531"/>
    </row>
    <row r="6" spans="1:5" ht="24" x14ac:dyDescent="0.55000000000000004">
      <c r="A6" s="400" t="s">
        <v>7</v>
      </c>
      <c r="B6" s="401">
        <f>+C6+D6</f>
        <v>0</v>
      </c>
      <c r="C6" s="530"/>
      <c r="D6" s="530"/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 t="e">
        <f>+B6/B5</f>
        <v>#DIV/0!</v>
      </c>
      <c r="C8" s="497" t="e">
        <f>+C6/C5</f>
        <v>#DIV/0!</v>
      </c>
      <c r="D8" s="497" t="e">
        <f>+D6/D5</f>
        <v>#DIV/0!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 t="e">
        <f>+B8-B7</f>
        <v>#DIV/0!</v>
      </c>
      <c r="C10" s="407" t="e">
        <f>+C8-C7</f>
        <v>#DIV/0!</v>
      </c>
      <c r="D10" s="407" t="e">
        <f>+D8-D7</f>
        <v>#DIV/0!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219570.08792793</v>
      </c>
      <c r="C13" s="614">
        <v>183894.23663883001</v>
      </c>
      <c r="D13" s="615">
        <v>35675.851289099999</v>
      </c>
    </row>
    <row r="14" spans="1:5" ht="24" x14ac:dyDescent="0.55000000000000004">
      <c r="A14" s="400" t="s">
        <v>8</v>
      </c>
      <c r="B14" s="483">
        <f>+C14+D14</f>
        <v>173160.52876684</v>
      </c>
      <c r="C14" s="616">
        <v>147343.75152168001</v>
      </c>
      <c r="D14" s="616">
        <v>25816.777245159999</v>
      </c>
    </row>
    <row r="15" spans="1:5" x14ac:dyDescent="0.2">
      <c r="A15" s="400" t="s">
        <v>187</v>
      </c>
      <c r="B15" s="485">
        <v>1</v>
      </c>
      <c r="C15" s="485">
        <v>1</v>
      </c>
      <c r="D15" s="485">
        <v>1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-0.21136558079952639</v>
      </c>
      <c r="C18" s="409">
        <f>+C16-C15</f>
        <v>-0.19875818723419536</v>
      </c>
      <c r="D18" s="409">
        <f>+D16-D15</f>
        <v>-0.27635147271039984</v>
      </c>
    </row>
    <row r="19" spans="1:14" x14ac:dyDescent="0.2">
      <c r="B19" s="409"/>
      <c r="C19" s="409"/>
      <c r="D19" s="409"/>
    </row>
    <row r="20" spans="1:14" ht="30.75" x14ac:dyDescent="0.2">
      <c r="A20" s="410" t="s">
        <v>186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 x14ac:dyDescent="0.2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 x14ac:dyDescent="0.2">
      <c r="A36" s="411" t="s">
        <v>188</v>
      </c>
      <c r="B36" s="485">
        <v>1</v>
      </c>
      <c r="C36" s="485">
        <v>1</v>
      </c>
      <c r="D36" s="485">
        <v>1</v>
      </c>
    </row>
    <row r="37" spans="1:4" x14ac:dyDescent="0.2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-0.11654692160756164</v>
      </c>
      <c r="C39" s="416">
        <f t="shared" ref="C39:D39" si="1">+C37-C36</f>
        <v>-0.10872265793227354</v>
      </c>
      <c r="D39" s="416">
        <f t="shared" si="1"/>
        <v>-0.16365956542825977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48">
        <v>1793649491.1099999</v>
      </c>
      <c r="B55" s="548">
        <v>1188660908.0899999</v>
      </c>
      <c r="C55" s="613">
        <f>+A55-B55</f>
        <v>604988583.01999998</v>
      </c>
    </row>
    <row r="56" spans="1:4" x14ac:dyDescent="0.2">
      <c r="A56" s="421"/>
      <c r="B56" s="422">
        <f>+B55/A55</f>
        <v>0.66270523532130976</v>
      </c>
      <c r="C56" s="422">
        <f>+C55/A55</f>
        <v>0.3372947646786903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3300"/>
  </sheetPr>
  <dimension ref="A2:N115"/>
  <sheetViews>
    <sheetView zoomScale="85" zoomScaleNormal="85" workbookViewId="0">
      <selection sqref="A1:D1048576"/>
    </sheetView>
  </sheetViews>
  <sheetFormatPr defaultRowHeight="14.25" x14ac:dyDescent="0.2"/>
  <cols>
    <col min="1" max="1" width="38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173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4" x14ac:dyDescent="0.55000000000000004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4" x14ac:dyDescent="0.55000000000000004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 x14ac:dyDescent="0.2">
      <c r="B19" s="409"/>
      <c r="C19" s="409"/>
      <c r="D19" s="409"/>
    </row>
    <row r="20" spans="1:14" ht="30.75" x14ac:dyDescent="0.2">
      <c r="A20" s="410" t="s">
        <v>174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 x14ac:dyDescent="0.2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 x14ac:dyDescent="0.2">
      <c r="B26" s="408"/>
      <c r="C26" s="408"/>
      <c r="D26" s="408"/>
    </row>
    <row r="27" spans="1:14" x14ac:dyDescent="0.2">
      <c r="B27" s="409"/>
      <c r="C27" s="409"/>
      <c r="D27" s="409"/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 x14ac:dyDescent="0.2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 x14ac:dyDescent="0.2">
      <c r="A36" s="411" t="s">
        <v>169</v>
      </c>
      <c r="B36" s="540">
        <v>0.8</v>
      </c>
      <c r="C36" s="540">
        <v>0.81</v>
      </c>
      <c r="D36" s="540">
        <v>0.74</v>
      </c>
    </row>
    <row r="37" spans="1:4" x14ac:dyDescent="0.2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166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537">
        <v>1812.25</v>
      </c>
      <c r="B55" s="537">
        <v>1061.8599999999999</v>
      </c>
      <c r="C55" s="539">
        <f>+A55-B55</f>
        <v>750.3900000000001</v>
      </c>
    </row>
    <row r="56" spans="1:4" x14ac:dyDescent="0.2">
      <c r="A56" s="421"/>
      <c r="B56" s="422">
        <f>+B55/A55</f>
        <v>0.58593461167057515</v>
      </c>
      <c r="C56" s="422">
        <f>+C55/A55</f>
        <v>0.4140653883294248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164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4" x14ac:dyDescent="0.55000000000000004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4" x14ac:dyDescent="0.55000000000000004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 x14ac:dyDescent="0.2">
      <c r="A15" s="400" t="s">
        <v>163</v>
      </c>
      <c r="B15" s="485">
        <v>0.47</v>
      </c>
      <c r="C15" s="485">
        <v>0.48</v>
      </c>
      <c r="D15" s="485">
        <v>0.39</v>
      </c>
    </row>
    <row r="16" spans="1:5" x14ac:dyDescent="0.2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 x14ac:dyDescent="0.2">
      <c r="B19" s="409"/>
      <c r="C19" s="409"/>
      <c r="D19" s="409"/>
    </row>
    <row r="20" spans="1:14" ht="30.75" x14ac:dyDescent="0.2">
      <c r="A20" s="410" t="s">
        <v>165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 x14ac:dyDescent="0.2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 x14ac:dyDescent="0.2">
      <c r="A36" s="411" t="s">
        <v>168</v>
      </c>
      <c r="B36" s="414">
        <v>0.47</v>
      </c>
      <c r="C36" s="414">
        <v>0.48</v>
      </c>
      <c r="D36" s="414">
        <v>0.39</v>
      </c>
    </row>
    <row r="37" spans="1:4" x14ac:dyDescent="0.2">
      <c r="A37" s="411" t="s">
        <v>169</v>
      </c>
      <c r="B37" s="540">
        <v>0.8</v>
      </c>
      <c r="C37" s="540">
        <v>0.81</v>
      </c>
      <c r="D37" s="540">
        <v>0.74</v>
      </c>
    </row>
    <row r="38" spans="1:4" x14ac:dyDescent="0.2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 x14ac:dyDescent="0.2">
      <c r="B39" s="484"/>
      <c r="C39" s="484"/>
      <c r="D39" s="484"/>
    </row>
    <row r="40" spans="1:4" x14ac:dyDescent="0.2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 x14ac:dyDescent="0.2">
      <c r="B42" s="417"/>
      <c r="C42" s="417"/>
      <c r="D42" s="417"/>
    </row>
    <row r="46" spans="1:4" x14ac:dyDescent="0.2">
      <c r="B46" s="417"/>
      <c r="C46" s="417"/>
      <c r="D46" s="417"/>
    </row>
    <row r="53" spans="1:4" ht="30.75" x14ac:dyDescent="0.2">
      <c r="A53" s="410" t="s">
        <v>166</v>
      </c>
    </row>
    <row r="55" spans="1:4" ht="42.75" x14ac:dyDescent="0.2">
      <c r="A55" s="418" t="s">
        <v>126</v>
      </c>
      <c r="B55" s="419" t="s">
        <v>7</v>
      </c>
      <c r="C55" s="419" t="s">
        <v>101</v>
      </c>
    </row>
    <row r="56" spans="1:4" ht="24" x14ac:dyDescent="0.2">
      <c r="A56" s="537">
        <v>1812.25</v>
      </c>
      <c r="B56" s="537">
        <v>1061.8599999999999</v>
      </c>
      <c r="C56" s="539">
        <f>+A56-B56</f>
        <v>750.3900000000001</v>
      </c>
    </row>
    <row r="57" spans="1:4" x14ac:dyDescent="0.2">
      <c r="A57" s="421"/>
      <c r="B57" s="422">
        <f>+B56/A56</f>
        <v>0.58593461167057515</v>
      </c>
      <c r="C57" s="422">
        <f>+C56/A56</f>
        <v>0.4140653883294248</v>
      </c>
    </row>
    <row r="59" spans="1:4" x14ac:dyDescent="0.2">
      <c r="D59" s="423"/>
    </row>
    <row r="71" spans="1:4" ht="30.75" x14ac:dyDescent="0.2">
      <c r="A71" s="410" t="s">
        <v>158</v>
      </c>
    </row>
    <row r="72" spans="1:4" x14ac:dyDescent="0.2">
      <c r="A72" s="411"/>
      <c r="B72" s="411" t="s">
        <v>9</v>
      </c>
      <c r="C72" s="411" t="s">
        <v>37</v>
      </c>
      <c r="D72" s="411" t="s">
        <v>43</v>
      </c>
    </row>
    <row r="73" spans="1:4" x14ac:dyDescent="0.2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 x14ac:dyDescent="0.2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 x14ac:dyDescent="0.2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 x14ac:dyDescent="0.2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 x14ac:dyDescent="0.2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 x14ac:dyDescent="0.2">
      <c r="B83" s="398"/>
      <c r="C83" s="398"/>
      <c r="D83" s="398"/>
    </row>
    <row r="89" spans="1:4" ht="30.75" x14ac:dyDescent="0.2">
      <c r="A89" s="410" t="s">
        <v>134</v>
      </c>
    </row>
    <row r="91" spans="1:4" ht="42.75" x14ac:dyDescent="0.2">
      <c r="A91" s="418" t="s">
        <v>126</v>
      </c>
      <c r="B91" s="419" t="s">
        <v>8</v>
      </c>
      <c r="C91" s="419" t="s">
        <v>101</v>
      </c>
    </row>
    <row r="92" spans="1:4" ht="24" x14ac:dyDescent="0.2">
      <c r="A92" s="208">
        <v>1811812837.2</v>
      </c>
      <c r="B92" s="430">
        <v>1583326367.22</v>
      </c>
      <c r="C92" s="420">
        <f>+A92-B92</f>
        <v>228486469.98000002</v>
      </c>
    </row>
    <row r="93" spans="1:4" x14ac:dyDescent="0.2">
      <c r="A93" s="421"/>
      <c r="B93" s="422">
        <f>+B92/A92</f>
        <v>0.87389068821639104</v>
      </c>
      <c r="C93" s="422">
        <f>+C92/A92</f>
        <v>0.12610931178360901</v>
      </c>
    </row>
    <row r="110" spans="1:2" x14ac:dyDescent="0.2">
      <c r="B110" t="s">
        <v>9</v>
      </c>
    </row>
    <row r="111" spans="1:2" x14ac:dyDescent="0.2">
      <c r="A111" t="s">
        <v>14</v>
      </c>
      <c r="B111" s="431">
        <v>27036.42093041</v>
      </c>
    </row>
    <row r="112" spans="1:2" x14ac:dyDescent="0.2">
      <c r="A112" s="432" t="s">
        <v>7</v>
      </c>
      <c r="B112" s="431">
        <v>24792.705520119998</v>
      </c>
    </row>
    <row r="113" spans="1:2" x14ac:dyDescent="0.2">
      <c r="A113" t="s">
        <v>104</v>
      </c>
      <c r="B113" s="416">
        <f>+B112/B111</f>
        <v>0.91701137454305881</v>
      </c>
    </row>
    <row r="114" spans="1:2" x14ac:dyDescent="0.2">
      <c r="A114" t="s">
        <v>61</v>
      </c>
      <c r="B114" s="416">
        <v>1</v>
      </c>
    </row>
    <row r="116" spans="1:2" x14ac:dyDescent="0.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157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 x14ac:dyDescent="0.2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158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890388716.90999985</v>
      </c>
      <c r="C55" s="420">
        <f>+A55-B55</f>
        <v>921863620.2900002</v>
      </c>
    </row>
    <row r="56" spans="1:4" x14ac:dyDescent="0.2">
      <c r="A56" s="421"/>
      <c r="B56" s="422">
        <f>+B55/A55</f>
        <v>0.49131608144905742</v>
      </c>
      <c r="C56" s="422">
        <f>+C55/A55</f>
        <v>0.50868391855094264</v>
      </c>
    </row>
    <row r="58" spans="1:4" x14ac:dyDescent="0.2">
      <c r="D58" s="423"/>
    </row>
    <row r="70" spans="1:4" ht="30.75" x14ac:dyDescent="0.2">
      <c r="A70" s="410" t="s">
        <v>158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152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" x14ac:dyDescent="0.55000000000000004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" x14ac:dyDescent="0.55000000000000004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 x14ac:dyDescent="0.2">
      <c r="B19" s="409"/>
      <c r="C19" s="409"/>
      <c r="D19" s="409"/>
    </row>
    <row r="20" spans="1:14" ht="30.75" x14ac:dyDescent="0.2">
      <c r="A20" s="410" t="s">
        <v>153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 x14ac:dyDescent="0.2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154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187">
        <v>1812252337.2</v>
      </c>
      <c r="B55" s="208">
        <v>798240754.30000007</v>
      </c>
      <c r="C55" s="420">
        <f>+A55-B55</f>
        <v>1014011582.9</v>
      </c>
    </row>
    <row r="56" spans="1:4" x14ac:dyDescent="0.2">
      <c r="A56" s="421"/>
      <c r="B56" s="422">
        <f>+B55/A55</f>
        <v>0.44046887837557597</v>
      </c>
      <c r="C56" s="422">
        <f>+C55/A55</f>
        <v>0.55953112162442409</v>
      </c>
    </row>
    <row r="58" spans="1:4" x14ac:dyDescent="0.2">
      <c r="D58" s="423"/>
    </row>
    <row r="70" spans="1:4" ht="30.75" x14ac:dyDescent="0.2">
      <c r="A70" s="410" t="s">
        <v>154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147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55000000000000004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4" x14ac:dyDescent="0.55000000000000004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55000000000000004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4" x14ac:dyDescent="0.55000000000000004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 x14ac:dyDescent="0.2">
      <c r="B19" s="409"/>
      <c r="C19" s="409"/>
      <c r="D19" s="409"/>
    </row>
    <row r="20" spans="1:14" ht="30.75" x14ac:dyDescent="0.2">
      <c r="A20" s="410" t="s">
        <v>148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 x14ac:dyDescent="0.2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149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1812252337.2</v>
      </c>
      <c r="B55" s="208">
        <v>664471507.82000005</v>
      </c>
      <c r="C55" s="420">
        <f>+A55-B55</f>
        <v>1147780829.3800001</v>
      </c>
    </row>
    <row r="56" spans="1:4" x14ac:dyDescent="0.2">
      <c r="A56" s="421"/>
      <c r="B56" s="422">
        <f>+B55/A55</f>
        <v>0.36665507014692789</v>
      </c>
      <c r="C56" s="422">
        <f>+C55/A55</f>
        <v>0.63334492985307211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 x14ac:dyDescent="0.2">
      <c r="B17" s="408"/>
      <c r="C17" s="408"/>
      <c r="D17" s="408"/>
    </row>
    <row r="18" spans="1:14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 x14ac:dyDescent="0.2">
      <c r="B19" s="409"/>
      <c r="C19" s="409"/>
      <c r="D19" s="409"/>
    </row>
    <row r="20" spans="1:14" ht="30.75" x14ac:dyDescent="0.2">
      <c r="A20" s="410" t="s">
        <v>136</v>
      </c>
    </row>
    <row r="21" spans="1:14" x14ac:dyDescent="0.2">
      <c r="A21" s="411"/>
      <c r="B21" s="411" t="s">
        <v>9</v>
      </c>
      <c r="C21" s="411" t="s">
        <v>10</v>
      </c>
      <c r="D21" s="411" t="s">
        <v>11</v>
      </c>
    </row>
    <row r="22" spans="1:14" x14ac:dyDescent="0.2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 x14ac:dyDescent="0.2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 x14ac:dyDescent="0.2">
      <c r="A24" s="411" t="s">
        <v>61</v>
      </c>
      <c r="B24" s="414"/>
      <c r="C24" s="415"/>
      <c r="D24" s="415"/>
    </row>
    <row r="25" spans="1:14" x14ac:dyDescent="0.2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 x14ac:dyDescent="0.2">
      <c r="B26" s="408"/>
      <c r="C26" s="408"/>
      <c r="D26" s="408"/>
    </row>
    <row r="27" spans="1:14" x14ac:dyDescent="0.2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 x14ac:dyDescent="0.2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137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541537147.67000008</v>
      </c>
      <c r="C55" s="420">
        <f>+A55-B55</f>
        <v>1270275689.53</v>
      </c>
    </row>
    <row r="56" spans="1:4" x14ac:dyDescent="0.2">
      <c r="A56" s="421"/>
      <c r="B56" s="422">
        <f>+B55/A55</f>
        <v>0.29889243334145865</v>
      </c>
      <c r="C56" s="422">
        <f>+C55/A55</f>
        <v>0.70110756665854135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114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4" x14ac:dyDescent="0.55000000000000004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 x14ac:dyDescent="0.2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 x14ac:dyDescent="0.2">
      <c r="B19" s="409"/>
      <c r="C19" s="409"/>
      <c r="D19" s="409"/>
    </row>
    <row r="20" spans="1:8" ht="30.75" x14ac:dyDescent="0.2">
      <c r="A20" s="410" t="s">
        <v>118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 x14ac:dyDescent="0.2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 x14ac:dyDescent="0.2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119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1811581749.5600002</v>
      </c>
      <c r="B55" s="208">
        <v>154069141.69</v>
      </c>
      <c r="C55" s="420">
        <v>1657512607.8699999</v>
      </c>
    </row>
    <row r="56" spans="1:4" x14ac:dyDescent="0.2">
      <c r="A56" s="421"/>
      <c r="B56" s="422">
        <f>+B55/A55</f>
        <v>8.5046750844901459E-2</v>
      </c>
      <c r="C56" s="422">
        <f>+C55/A55</f>
        <v>0.91495324915509835</v>
      </c>
    </row>
    <row r="58" spans="1:4" x14ac:dyDescent="0.2">
      <c r="D58" s="423"/>
    </row>
    <row r="70" spans="1:4" ht="30.75" x14ac:dyDescent="0.2">
      <c r="A70" s="410" t="s">
        <v>119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119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1811581749.5600002</v>
      </c>
      <c r="B91" s="430">
        <v>1513494184.6100001</v>
      </c>
      <c r="C91" s="420">
        <f>+A91-B91</f>
        <v>298087564.95000005</v>
      </c>
    </row>
    <row r="92" spans="1:4" x14ac:dyDescent="0.2">
      <c r="A92" s="421"/>
      <c r="B92" s="422">
        <f>+B91/A91</f>
        <v>0.83545453302209516</v>
      </c>
      <c r="C92" s="422">
        <f>+C91/A91</f>
        <v>0.16454546697790481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25" x14ac:dyDescent="0.2"/>
  <cols>
    <col min="1" max="1" width="31.75" customWidth="1"/>
    <col min="2" max="2" width="21.625" bestFit="1" customWidth="1"/>
    <col min="3" max="3" width="18.125" bestFit="1" customWidth="1"/>
    <col min="4" max="4" width="16.5" bestFit="1" customWidth="1"/>
    <col min="5" max="5" width="11.625" bestFit="1" customWidth="1"/>
    <col min="6" max="8" width="12.375" style="398" bestFit="1" customWidth="1"/>
  </cols>
  <sheetData>
    <row r="2" spans="1:5" ht="30.75" x14ac:dyDescent="0.2">
      <c r="A2" s="397" t="s">
        <v>132</v>
      </c>
    </row>
    <row r="4" spans="1:5" x14ac:dyDescent="0.2">
      <c r="A4" s="399"/>
      <c r="B4" s="400" t="s">
        <v>9</v>
      </c>
      <c r="C4" s="400" t="s">
        <v>10</v>
      </c>
      <c r="D4" s="400" t="s">
        <v>11</v>
      </c>
    </row>
    <row r="5" spans="1:5" ht="24" x14ac:dyDescent="0.2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" x14ac:dyDescent="0.55000000000000004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 x14ac:dyDescent="0.2">
      <c r="A7" s="400" t="s">
        <v>61</v>
      </c>
      <c r="B7" s="403"/>
      <c r="C7" s="404"/>
      <c r="D7" s="404"/>
    </row>
    <row r="8" spans="1:5" x14ac:dyDescent="0.2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 x14ac:dyDescent="0.2">
      <c r="A9" s="405"/>
      <c r="B9" s="406"/>
      <c r="C9" s="406"/>
      <c r="D9" s="406"/>
    </row>
    <row r="10" spans="1:5" x14ac:dyDescent="0.2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 x14ac:dyDescent="0.2">
      <c r="A11" s="405"/>
      <c r="B11" s="407"/>
      <c r="C11" s="407"/>
      <c r="D11" s="407"/>
    </row>
    <row r="12" spans="1:5" x14ac:dyDescent="0.2">
      <c r="A12" s="400"/>
      <c r="B12" s="400" t="s">
        <v>9</v>
      </c>
      <c r="C12" s="400" t="s">
        <v>10</v>
      </c>
      <c r="D12" s="400" t="s">
        <v>11</v>
      </c>
    </row>
    <row r="13" spans="1:5" ht="24" x14ac:dyDescent="0.2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" x14ac:dyDescent="0.2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 x14ac:dyDescent="0.2">
      <c r="A15" s="400" t="s">
        <v>61</v>
      </c>
      <c r="B15" s="485"/>
      <c r="C15" s="485"/>
      <c r="D15" s="485"/>
    </row>
    <row r="16" spans="1:5" x14ac:dyDescent="0.2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 x14ac:dyDescent="0.2">
      <c r="B17" s="408"/>
      <c r="C17" s="408"/>
      <c r="D17" s="408"/>
    </row>
    <row r="18" spans="1:8" x14ac:dyDescent="0.2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 x14ac:dyDescent="0.2">
      <c r="B19" s="409"/>
      <c r="C19" s="409"/>
      <c r="D19" s="409"/>
    </row>
    <row r="20" spans="1:8" ht="30.75" x14ac:dyDescent="0.2">
      <c r="A20" s="410" t="s">
        <v>133</v>
      </c>
    </row>
    <row r="21" spans="1:8" x14ac:dyDescent="0.2">
      <c r="A21" s="411"/>
      <c r="B21" s="411" t="s">
        <v>9</v>
      </c>
      <c r="C21" s="411" t="s">
        <v>10</v>
      </c>
      <c r="D21" s="411" t="s">
        <v>11</v>
      </c>
    </row>
    <row r="22" spans="1:8" x14ac:dyDescent="0.2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 x14ac:dyDescent="0.2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 x14ac:dyDescent="0.2">
      <c r="A24" s="411" t="s">
        <v>61</v>
      </c>
      <c r="B24" s="414"/>
      <c r="C24" s="415"/>
      <c r="D24" s="415"/>
    </row>
    <row r="25" spans="1:8" x14ac:dyDescent="0.2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 x14ac:dyDescent="0.2">
      <c r="B26" s="408"/>
      <c r="C26" s="408"/>
      <c r="D26" s="408"/>
    </row>
    <row r="27" spans="1:8" x14ac:dyDescent="0.2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 x14ac:dyDescent="0.2">
      <c r="A33" s="411"/>
      <c r="B33" s="411" t="s">
        <v>9</v>
      </c>
      <c r="C33" s="411" t="s">
        <v>10</v>
      </c>
      <c r="D33" s="411" t="s">
        <v>11</v>
      </c>
    </row>
    <row r="34" spans="1:4" x14ac:dyDescent="0.2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 x14ac:dyDescent="0.2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 x14ac:dyDescent="0.2">
      <c r="A36" s="411" t="s">
        <v>61</v>
      </c>
      <c r="B36" s="414"/>
      <c r="C36" s="414"/>
      <c r="D36" s="414"/>
    </row>
    <row r="37" spans="1:4" x14ac:dyDescent="0.2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 x14ac:dyDescent="0.2">
      <c r="B38" s="484"/>
      <c r="C38" s="484"/>
      <c r="D38" s="484"/>
    </row>
    <row r="39" spans="1:4" x14ac:dyDescent="0.2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 x14ac:dyDescent="0.2">
      <c r="B41" s="417"/>
      <c r="C41" s="417"/>
      <c r="D41" s="417"/>
    </row>
    <row r="45" spans="1:4" x14ac:dyDescent="0.2">
      <c r="B45" s="417"/>
      <c r="C45" s="417"/>
      <c r="D45" s="417"/>
    </row>
    <row r="52" spans="1:4" ht="30.75" x14ac:dyDescent="0.2">
      <c r="A52" s="410" t="s">
        <v>134</v>
      </c>
    </row>
    <row r="54" spans="1:4" ht="42.75" x14ac:dyDescent="0.2">
      <c r="A54" s="418" t="s">
        <v>126</v>
      </c>
      <c r="B54" s="419" t="s">
        <v>7</v>
      </c>
      <c r="C54" s="419" t="s">
        <v>101</v>
      </c>
    </row>
    <row r="55" spans="1:4" ht="24" x14ac:dyDescent="0.2">
      <c r="A55" s="208">
        <v>1811812837.2</v>
      </c>
      <c r="B55" s="208">
        <v>460143947.92000002</v>
      </c>
      <c r="C55" s="420">
        <f>+A55-B55</f>
        <v>1351668889.28</v>
      </c>
    </row>
    <row r="56" spans="1:4" x14ac:dyDescent="0.2">
      <c r="A56" s="421"/>
      <c r="B56" s="422">
        <f>+B55/A55</f>
        <v>0.25396880873805522</v>
      </c>
      <c r="C56" s="422">
        <f>+C55/A55</f>
        <v>0.74603119126194473</v>
      </c>
    </row>
    <row r="58" spans="1:4" x14ac:dyDescent="0.2">
      <c r="D58" s="423"/>
    </row>
    <row r="70" spans="1:4" ht="30.75" x14ac:dyDescent="0.2">
      <c r="A70" s="410" t="s">
        <v>134</v>
      </c>
    </row>
    <row r="71" spans="1:4" x14ac:dyDescent="0.2">
      <c r="A71" s="411"/>
      <c r="B71" s="411" t="s">
        <v>9</v>
      </c>
      <c r="C71" s="411" t="s">
        <v>37</v>
      </c>
      <c r="D71" s="411" t="s">
        <v>43</v>
      </c>
    </row>
    <row r="72" spans="1:4" x14ac:dyDescent="0.2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 x14ac:dyDescent="0.2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 x14ac:dyDescent="0.2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 x14ac:dyDescent="0.2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 x14ac:dyDescent="0.2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 x14ac:dyDescent="0.2">
      <c r="B82" s="398"/>
      <c r="C82" s="398"/>
      <c r="D82" s="398"/>
    </row>
    <row r="88" spans="1:4" ht="30.75" x14ac:dyDescent="0.2">
      <c r="A88" s="410" t="s">
        <v>134</v>
      </c>
    </row>
    <row r="90" spans="1:4" ht="42.75" x14ac:dyDescent="0.2">
      <c r="A90" s="418" t="s">
        <v>126</v>
      </c>
      <c r="B90" s="419" t="s">
        <v>8</v>
      </c>
      <c r="C90" s="419" t="s">
        <v>101</v>
      </c>
    </row>
    <row r="91" spans="1:4" ht="24" x14ac:dyDescent="0.2">
      <c r="A91" s="208">
        <v>1811812837.2</v>
      </c>
      <c r="B91" s="430">
        <v>1583326367.22</v>
      </c>
      <c r="C91" s="420">
        <f>+A91-B91</f>
        <v>228486469.98000002</v>
      </c>
    </row>
    <row r="92" spans="1:4" x14ac:dyDescent="0.2">
      <c r="A92" s="421"/>
      <c r="B92" s="422">
        <f>+B91/A91</f>
        <v>0.87389068821639104</v>
      </c>
      <c r="C92" s="422">
        <f>+C91/A91</f>
        <v>0.12610931178360901</v>
      </c>
    </row>
    <row r="109" spans="1:2" x14ac:dyDescent="0.2">
      <c r="B109" t="s">
        <v>9</v>
      </c>
    </row>
    <row r="110" spans="1:2" x14ac:dyDescent="0.2">
      <c r="A110" t="s">
        <v>14</v>
      </c>
      <c r="B110" s="431">
        <v>27036.42093041</v>
      </c>
    </row>
    <row r="111" spans="1:2" x14ac:dyDescent="0.2">
      <c r="A111" s="432" t="s">
        <v>7</v>
      </c>
      <c r="B111" s="431">
        <v>24792.705520119998</v>
      </c>
    </row>
    <row r="112" spans="1:2" x14ac:dyDescent="0.2">
      <c r="A112" t="s">
        <v>104</v>
      </c>
      <c r="B112" s="416">
        <f>+B111/B110</f>
        <v>0.91701137454305881</v>
      </c>
    </row>
    <row r="113" spans="1:2" x14ac:dyDescent="0.2">
      <c r="A113" t="s">
        <v>61</v>
      </c>
      <c r="B113" s="416">
        <v>1</v>
      </c>
    </row>
    <row r="115" spans="1:2" x14ac:dyDescent="0.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45</vt:i4>
      </vt:variant>
      <vt:variant>
        <vt:lpstr>ช่วงที่มีชื่อ</vt:lpstr>
      </vt:variant>
      <vt:variant>
        <vt:i4>46</vt:i4>
      </vt:variant>
    </vt:vector>
  </HeadingPairs>
  <TitlesOfParts>
    <vt:vector size="91" baseType="lpstr">
      <vt:lpstr>กราฟ 25 7 67 (2)</vt:lpstr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เป้าหมายปี 21 04 67</vt:lpstr>
      <vt:lpstr>เป้าหมายปี 30 04 67</vt:lpstr>
      <vt:lpstr>เป้าหมายปี 23 05 67</vt:lpstr>
      <vt:lpstr>เป้าหมายปี 31 05 67</vt:lpstr>
      <vt:lpstr>เป้าหมายปี 10 6 67</vt:lpstr>
      <vt:lpstr>เป้าหมายปี 25 6 67</vt:lpstr>
      <vt:lpstr>เป้าหมายปี 30 6 67</vt:lpstr>
      <vt:lpstr>เป้าหมายปี 25 7 67</vt:lpstr>
      <vt:lpstr>เป้าหมายปี 31 7 67</vt:lpstr>
      <vt:lpstr>กราฟ 31 07 67</vt:lpstr>
      <vt:lpstr>กราฟ 25 7 67</vt:lpstr>
      <vt:lpstr>กราฟ 30 6 67</vt:lpstr>
      <vt:lpstr>กราฟ 25 6 67</vt:lpstr>
      <vt:lpstr>กราฟ 10 6 67</vt:lpstr>
      <vt:lpstr>กราฟ 31 05 67</vt:lpstr>
      <vt:lpstr>กราฟ 23 05 67</vt:lpstr>
      <vt:lpstr>กราฟ 30 4 67</vt:lpstr>
      <vt:lpstr>กราฟ 21 04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21 04 67'!Print_Area</vt:lpstr>
      <vt:lpstr>'เป้าหมายปี 23 05 67'!Print_Area</vt:lpstr>
      <vt:lpstr>'เป้าหมายปี 24.10.66'!Print_Area</vt:lpstr>
      <vt:lpstr>'เป้าหมายปี 25 6 67'!Print_Area</vt:lpstr>
      <vt:lpstr>'เป้าหมายปี 25 7 67'!Print_Area</vt:lpstr>
      <vt:lpstr>'เป้าหมายปี 29 02 67 '!Print_Area</vt:lpstr>
      <vt:lpstr>'เป้าหมายปี 29.09.66'!Print_Area</vt:lpstr>
      <vt:lpstr>'เป้าหมายปี 30 04 67'!Print_Area</vt:lpstr>
      <vt:lpstr>'เป้าหมายปี 30 6 67'!Print_Area</vt:lpstr>
      <vt:lpstr>'เป้าหมายปี 30.11.66'!Print_Area</vt:lpstr>
      <vt:lpstr>'เป้าหมายปี 31 03 67'!Print_Area</vt:lpstr>
      <vt:lpstr>'เป้าหมายปี 31 12 66'!Print_Area</vt:lpstr>
      <vt:lpstr>'เป้าหมายปี 31 7 67'!Print_Area</vt:lpstr>
      <vt:lpstr>'เป้าหมายปี 31.10.66'!Print_Area</vt:lpstr>
      <vt:lpstr>'เป้าหมายปี 7 12 66'!Print_Area</vt:lpstr>
      <vt:lpstr>'เป้าหมายปี 10 6 67'!Print_Titles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21 04 67'!Print_Titles</vt:lpstr>
      <vt:lpstr>'เป้าหมายปี 23 05 67'!Print_Titles</vt:lpstr>
      <vt:lpstr>'เป้าหมายปี 24.10.66'!Print_Titles</vt:lpstr>
      <vt:lpstr>'เป้าหมายปี 25 6 67'!Print_Titles</vt:lpstr>
      <vt:lpstr>'เป้าหมายปี 25 7 67'!Print_Titles</vt:lpstr>
      <vt:lpstr>'เป้าหมายปี 29 02 67 '!Print_Titles</vt:lpstr>
      <vt:lpstr>'เป้าหมายปี 29.09.66'!Print_Titles</vt:lpstr>
      <vt:lpstr>'เป้าหมายปี 30 04 67'!Print_Titles</vt:lpstr>
      <vt:lpstr>'เป้าหมายปี 30 6 67'!Print_Titles</vt:lpstr>
      <vt:lpstr>'เป้าหมายปี 30.11.66'!Print_Titles</vt:lpstr>
      <vt:lpstr>'เป้าหมายปี 31 03 67'!Print_Titles</vt:lpstr>
      <vt:lpstr>'เป้าหมายปี 31 05 67'!Print_Titles</vt:lpstr>
      <vt:lpstr>'เป้าหมายปี 31 12 66'!Print_Titles</vt:lpstr>
      <vt:lpstr>'เป้าหมายปี 31 7 67'!Print_Titles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พิตะวัน วรภัทรกิจ</cp:lastModifiedBy>
  <cp:lastPrinted>2024-07-26T07:42:06Z</cp:lastPrinted>
  <dcterms:created xsi:type="dcterms:W3CDTF">2023-10-24T04:27:14Z</dcterms:created>
  <dcterms:modified xsi:type="dcterms:W3CDTF">2024-08-01T07:13:00Z</dcterms:modified>
</cp:coreProperties>
</file>