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ml.chartshape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9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1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2.xml" ContentType="application/vnd.openxmlformats-officedocument.drawingml.chartshapes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4.xml" ContentType="application/vnd.openxmlformats-officedocument.drawingml.chartshapes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15.xml" ContentType="application/vnd.openxmlformats-officedocument.drawingml.chartshapes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7.xml" ContentType="application/vnd.openxmlformats-officedocument.drawingml.chartshapes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18.xml" ContentType="application/vnd.openxmlformats-officedocument.drawingml.chartshapes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19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20.xml" ContentType="application/vnd.openxmlformats-officedocument.drawingml.chartshapes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1.xml" ContentType="application/vnd.openxmlformats-officedocument.drawingml.chartshapes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2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23.xml" ContentType="application/vnd.openxmlformats-officedocument.drawingml.chartshapes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24.xml" ContentType="application/vnd.openxmlformats-officedocument.drawingml.chartshapes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25.xml" ContentType="application/vnd.openxmlformats-officedocument.drawing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26.xml" ContentType="application/vnd.openxmlformats-officedocument.drawingml.chartshapes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27.xml" ContentType="application/vnd.openxmlformats-officedocument.drawingml.chartshapes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28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29.xml" ContentType="application/vnd.openxmlformats-officedocument.drawingml.chartshapes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30.xml" ContentType="application/vnd.openxmlformats-officedocument.drawingml.chartshapes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31.xml" ContentType="application/vnd.openxmlformats-officedocument.drawing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32.xml" ContentType="application/vnd.openxmlformats-officedocument.drawingml.chartshapes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33.xml" ContentType="application/vnd.openxmlformats-officedocument.drawingml.chartshapes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34.xml" ContentType="application/vnd.openxmlformats-officedocument.drawing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drawings/drawing35.xml" ContentType="application/vnd.openxmlformats-officedocument.drawingml.chartshapes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drawings/drawing38.xml" ContentType="application/vnd.openxmlformats-officedocument.drawingml.chartshapes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39.xml" ContentType="application/vnd.openxmlformats-officedocument.drawingml.chartshapes+xml"/>
  <Override PartName="/xl/drawings/drawing40.xml" ContentType="application/vnd.openxmlformats-officedocument.drawing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drawings/drawing41.xml" ContentType="application/vnd.openxmlformats-officedocument.drawingml.chartshapes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drawings/drawing42.xml" ContentType="application/vnd.openxmlformats-officedocument.drawingml.chartshapes+xml"/>
  <Override PartName="/xl/drawings/drawing43.xml" ContentType="application/vnd.openxmlformats-officedocument.drawing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drawings/drawing44.xml" ContentType="application/vnd.openxmlformats-officedocument.drawingml.chartshapes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drawings/drawing45.xml" ContentType="application/vnd.openxmlformats-officedocument.drawingml.chartshapes+xml"/>
  <Override PartName="/xl/drawings/drawing46.xml" ContentType="application/vnd.openxmlformats-officedocument.drawing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drawings/drawing47.xml" ContentType="application/vnd.openxmlformats-officedocument.drawingml.chartshapes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drawings/drawing50.xml" ContentType="application/vnd.openxmlformats-officedocument.drawingml.chartshapes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drawings/drawing51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งานกลุ่ม GFMIS\+รายงานผู้ว่า ปีงปม.67\9 ข้อมูลรายานผู้ว่า มิ ย 67\"/>
    </mc:Choice>
  </mc:AlternateContent>
  <xr:revisionPtr revIDLastSave="0" documentId="13_ncr:1_{57B19B5B-BAC4-447D-953A-10FFDF74DBC8}" xr6:coauthVersionLast="47" xr6:coauthVersionMax="47" xr10:uidLastSave="{00000000-0000-0000-0000-000000000000}"/>
  <bookViews>
    <workbookView xWindow="-120" yWindow="-120" windowWidth="24240" windowHeight="13140" firstSheet="22" activeTab="23" xr2:uid="{00000000-000D-0000-FFFF-FFFF00000000}"/>
  </bookViews>
  <sheets>
    <sheet name="กราฟ 24 10 66" sheetId="3" r:id="rId1"/>
    <sheet name="เป้าหมายปี 29.09.66" sheetId="2" state="hidden" r:id="rId2"/>
    <sheet name="เป้าหมายปี 24.10.66" sheetId="4" r:id="rId3"/>
    <sheet name="เป้าหมายปี 31.10.66" sheetId="5" r:id="rId4"/>
    <sheet name="เป้าหมายปี 20.11.66" sheetId="8" r:id="rId5"/>
    <sheet name="เป้าหมายปี 30.11.66" sheetId="9" r:id="rId6"/>
    <sheet name="เป้าหมายปี 7 12 66" sheetId="12" r:id="rId7"/>
    <sheet name="เป้าหมายปี 13 12 66" sheetId="14" r:id="rId8"/>
    <sheet name="เป้าหมายปี 19 12 66" sheetId="15" r:id="rId9"/>
    <sheet name="เป้าหมายปี 31 12 66" sheetId="17" r:id="rId10"/>
    <sheet name="เป้าหมายปี 18 01 67" sheetId="19" r:id="rId11"/>
    <sheet name="เป้าหมายปี 19 02 67" sheetId="21" r:id="rId12"/>
    <sheet name="เป้าหมายปี 29 02 67 " sheetId="24" r:id="rId13"/>
    <sheet name="เป้าหมายปี 11 03 67" sheetId="25" r:id="rId14"/>
    <sheet name="เป้าหมายปี 21 03 67" sheetId="26" r:id="rId15"/>
    <sheet name="เป้าหมายปี 31 03 67" sheetId="27" r:id="rId16"/>
    <sheet name="เป้าหมายปี 21 04 67" sheetId="32" r:id="rId17"/>
    <sheet name="เป้าหมายปี 30 04 67" sheetId="29" r:id="rId18"/>
    <sheet name="เป้าหมายปี 23 05 67" sheetId="35" r:id="rId19"/>
    <sheet name="เป้าหมายปี 31 05 67" sheetId="37" r:id="rId20"/>
    <sheet name="เป้าหมายปี 10 6 67" sheetId="39" r:id="rId21"/>
    <sheet name="เป้าหมายปี 25 6 67" sheetId="41" r:id="rId22"/>
    <sheet name="เป้าหมายปี 30 6 67" sheetId="43" r:id="rId23"/>
    <sheet name="กราฟ 30 6 67" sheetId="44" r:id="rId24"/>
    <sheet name="กราฟ 25 6 67" sheetId="42" r:id="rId25"/>
    <sheet name="กราฟ 10 6 67" sheetId="40" r:id="rId26"/>
    <sheet name="กราฟ 31 05 67" sheetId="38" r:id="rId27"/>
    <sheet name="กราฟ 23 05 67" sheetId="36" r:id="rId28"/>
    <sheet name="กราฟ 30 4 67" sheetId="34" r:id="rId29"/>
    <sheet name="กราฟ 21 04 67" sheetId="31" r:id="rId30"/>
    <sheet name="กราฟ 31 03 67" sheetId="28" r:id="rId31"/>
    <sheet name="กราฟ 29 02 67" sheetId="23" r:id="rId32"/>
    <sheet name="กราฟ 19 02 67" sheetId="22" r:id="rId33"/>
    <sheet name="กราฟ 18 01 67" sheetId="20" r:id="rId34"/>
    <sheet name="กราฟ 31 12 66 " sheetId="18" r:id="rId35"/>
    <sheet name="กราฟ 19 12 66 " sheetId="16" r:id="rId36"/>
    <sheet name="กราฟ 7 12 66" sheetId="13" r:id="rId37"/>
    <sheet name="กราฟ 31 10 66" sheetId="7" r:id="rId38"/>
    <sheet name="กราฟ 30 11 66 " sheetId="11" r:id="rId39"/>
    <sheet name="Sheet1" sheetId="10" r:id="rId40"/>
  </sheets>
  <definedNames>
    <definedName name="_xlnm.Print_Area" localSheetId="13">'เป้าหมายปี 11 03 67'!$A$7:$O$25</definedName>
    <definedName name="_xlnm.Print_Area" localSheetId="7">'เป้าหมายปี 13 12 66'!$A$1:$O$43</definedName>
    <definedName name="_xlnm.Print_Area" localSheetId="10">'เป้าหมายปี 18 01 67'!$A$1:$O$43</definedName>
    <definedName name="_xlnm.Print_Area" localSheetId="11">'เป้าหมายปี 19 02 67'!$A$1:$O$45</definedName>
    <definedName name="_xlnm.Print_Area" localSheetId="8">'เป้าหมายปี 19 12 66'!$A$1:$O$43</definedName>
    <definedName name="_xlnm.Print_Area" localSheetId="4">'เป้าหมายปี 20.11.66'!$A$1:$O$43</definedName>
    <definedName name="_xlnm.Print_Area" localSheetId="14">'เป้าหมายปี 21 03 67'!$A$7:$O$25</definedName>
    <definedName name="_xlnm.Print_Area" localSheetId="16">'เป้าหมายปี 21 04 67'!$A$7:$O$25</definedName>
    <definedName name="_xlnm.Print_Area" localSheetId="18">'เป้าหมายปี 23 05 67'!$A$7:$O$25</definedName>
    <definedName name="_xlnm.Print_Area" localSheetId="2">'เป้าหมายปี 24.10.66'!$A$1:$O$43</definedName>
    <definedName name="_xlnm.Print_Area" localSheetId="21">'เป้าหมายปี 25 6 67'!$A$1:$O$25</definedName>
    <definedName name="_xlnm.Print_Area" localSheetId="12">'เป้าหมายปี 29 02 67 '!$A$7:$O$25</definedName>
    <definedName name="_xlnm.Print_Area" localSheetId="1">'เป้าหมายปี 29.09.66'!$A$1:$O$43</definedName>
    <definedName name="_xlnm.Print_Area" localSheetId="17">'เป้าหมายปี 30 04 67'!$A$7:$O$25</definedName>
    <definedName name="_xlnm.Print_Area" localSheetId="22">'เป้าหมายปี 30 6 67'!$A$1:$O$25</definedName>
    <definedName name="_xlnm.Print_Area" localSheetId="5">'เป้าหมายปี 30.11.66'!$A$1:$O$43</definedName>
    <definedName name="_xlnm.Print_Area" localSheetId="15">'เป้าหมายปี 31 03 67'!$A$7:$O$25</definedName>
    <definedName name="_xlnm.Print_Area" localSheetId="9">'เป้าหมายปี 31 12 66'!$A$1:$O$43</definedName>
    <definedName name="_xlnm.Print_Area" localSheetId="3">'เป้าหมายปี 31.10.66'!$A$1:$O$43</definedName>
    <definedName name="_xlnm.Print_Area" localSheetId="6">'เป้าหมายปี 7 12 66'!$A$1:$O$43</definedName>
    <definedName name="_xlnm.Print_Titles" localSheetId="20">'เป้าหมายปี 10 6 67'!$13:$14</definedName>
    <definedName name="_xlnm.Print_Titles" localSheetId="13">'เป้าหมายปี 11 03 67'!$13:$14</definedName>
    <definedName name="_xlnm.Print_Titles" localSheetId="7">'เป้าหมายปี 13 12 66'!$13:$14</definedName>
    <definedName name="_xlnm.Print_Titles" localSheetId="10">'เป้าหมายปี 18 01 67'!$13:$14</definedName>
    <definedName name="_xlnm.Print_Titles" localSheetId="11">'เป้าหมายปี 19 02 67'!$13:$14</definedName>
    <definedName name="_xlnm.Print_Titles" localSheetId="8">'เป้าหมายปี 19 12 66'!$13:$14</definedName>
    <definedName name="_xlnm.Print_Titles" localSheetId="4">'เป้าหมายปี 20.11.66'!$13:$14</definedName>
    <definedName name="_xlnm.Print_Titles" localSheetId="14">'เป้าหมายปี 21 03 67'!$13:$14</definedName>
    <definedName name="_xlnm.Print_Titles" localSheetId="16">'เป้าหมายปี 21 04 67'!$13:$14</definedName>
    <definedName name="_xlnm.Print_Titles" localSheetId="18">'เป้าหมายปี 23 05 67'!$13:$14</definedName>
    <definedName name="_xlnm.Print_Titles" localSheetId="2">'เป้าหมายปี 24.10.66'!$13:$14</definedName>
    <definedName name="_xlnm.Print_Titles" localSheetId="21">'เป้าหมายปี 25 6 67'!$13:$14</definedName>
    <definedName name="_xlnm.Print_Titles" localSheetId="12">'เป้าหมายปี 29 02 67 '!$13:$14</definedName>
    <definedName name="_xlnm.Print_Titles" localSheetId="1">'เป้าหมายปี 29.09.66'!$13:$14</definedName>
    <definedName name="_xlnm.Print_Titles" localSheetId="17">'เป้าหมายปี 30 04 67'!$13:$14</definedName>
    <definedName name="_xlnm.Print_Titles" localSheetId="22">'เป้าหมายปี 30 6 67'!$13:$14</definedName>
    <definedName name="_xlnm.Print_Titles" localSheetId="5">'เป้าหมายปี 30.11.66'!$13:$14</definedName>
    <definedName name="_xlnm.Print_Titles" localSheetId="15">'เป้าหมายปี 31 03 67'!$13:$14</definedName>
    <definedName name="_xlnm.Print_Titles" localSheetId="19">'เป้าหมายปี 31 05 67'!$13:$14</definedName>
    <definedName name="_xlnm.Print_Titles" localSheetId="9">'เป้าหมายปี 31 12 66'!$13:$14</definedName>
    <definedName name="_xlnm.Print_Titles" localSheetId="3">'เป้าหมายปี 31.10.66'!$13:$14</definedName>
    <definedName name="_xlnm.Print_Titles" localSheetId="6">'เป้าหมายปี 7 12 66'!$13:$14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44" l="1"/>
  <c r="C35" i="44"/>
  <c r="B35" i="44" s="1"/>
  <c r="D23" i="44"/>
  <c r="C23" i="44"/>
  <c r="D22" i="44"/>
  <c r="B22" i="44" s="1"/>
  <c r="C22" i="44"/>
  <c r="D14" i="44"/>
  <c r="C14" i="44"/>
  <c r="D6" i="44"/>
  <c r="C6" i="44"/>
  <c r="B6" i="44" s="1"/>
  <c r="D5" i="44"/>
  <c r="D13" i="44" s="1"/>
  <c r="C5" i="44"/>
  <c r="B112" i="44"/>
  <c r="B115" i="44" s="1"/>
  <c r="B92" i="44"/>
  <c r="C91" i="44"/>
  <c r="C92" i="44" s="1"/>
  <c r="D76" i="44"/>
  <c r="C76" i="44"/>
  <c r="B76" i="44"/>
  <c r="D75" i="44"/>
  <c r="C75" i="44"/>
  <c r="B75" i="44"/>
  <c r="B56" i="44"/>
  <c r="C55" i="44"/>
  <c r="C56" i="44" s="1"/>
  <c r="K23" i="44"/>
  <c r="G23" i="44"/>
  <c r="C34" i="44"/>
  <c r="J23" i="43"/>
  <c r="B23" i="44" l="1"/>
  <c r="B25" i="44" s="1"/>
  <c r="B26" i="44" s="1"/>
  <c r="B34" i="44"/>
  <c r="B37" i="44" s="1"/>
  <c r="B39" i="44" s="1"/>
  <c r="D34" i="44"/>
  <c r="D25" i="44"/>
  <c r="D26" i="44" s="1"/>
  <c r="D37" i="44"/>
  <c r="D39" i="44" s="1"/>
  <c r="B14" i="44"/>
  <c r="D16" i="44"/>
  <c r="D18" i="44" s="1"/>
  <c r="D8" i="44"/>
  <c r="D10" i="44" s="1"/>
  <c r="B5" i="44"/>
  <c r="B8" i="44" s="1"/>
  <c r="B10" i="44" s="1"/>
  <c r="C13" i="44"/>
  <c r="B13" i="44" s="1"/>
  <c r="B16" i="44" s="1"/>
  <c r="B18" i="44" s="1"/>
  <c r="C8" i="44"/>
  <c r="C10" i="44" s="1"/>
  <c r="C16" i="44"/>
  <c r="C18" i="44" s="1"/>
  <c r="C37" i="44"/>
  <c r="C39" i="44" s="1"/>
  <c r="C25" i="44"/>
  <c r="C26" i="44" s="1"/>
  <c r="C127" i="43"/>
  <c r="B127" i="43"/>
  <c r="C126" i="43"/>
  <c r="C125" i="43" s="1"/>
  <c r="B126" i="43"/>
  <c r="B123" i="43"/>
  <c r="B121" i="43"/>
  <c r="B120" i="43"/>
  <c r="C113" i="43"/>
  <c r="B113" i="43"/>
  <c r="C112" i="43"/>
  <c r="C111" i="43" s="1"/>
  <c r="B112" i="43"/>
  <c r="B111" i="43" s="1"/>
  <c r="C104" i="43"/>
  <c r="B104" i="43"/>
  <c r="C103" i="43"/>
  <c r="B103" i="43"/>
  <c r="C102" i="43"/>
  <c r="B102" i="43"/>
  <c r="C101" i="43"/>
  <c r="B101" i="43"/>
  <c r="C100" i="43"/>
  <c r="B100" i="43"/>
  <c r="C99" i="43"/>
  <c r="B99" i="43"/>
  <c r="C98" i="43"/>
  <c r="B98" i="43"/>
  <c r="C97" i="43"/>
  <c r="B97" i="43"/>
  <c r="C96" i="43"/>
  <c r="B96" i="43"/>
  <c r="C91" i="43"/>
  <c r="B91" i="43"/>
  <c r="C90" i="43"/>
  <c r="C89" i="43" s="1"/>
  <c r="B90" i="43"/>
  <c r="B89" i="43" s="1"/>
  <c r="C80" i="43"/>
  <c r="B80" i="43"/>
  <c r="C79" i="43"/>
  <c r="B79" i="43"/>
  <c r="C78" i="43"/>
  <c r="B78" i="43"/>
  <c r="C77" i="43"/>
  <c r="B77" i="43"/>
  <c r="C76" i="43"/>
  <c r="B76" i="43"/>
  <c r="C75" i="43"/>
  <c r="B75" i="43"/>
  <c r="C74" i="43"/>
  <c r="B74" i="43"/>
  <c r="C73" i="43"/>
  <c r="B73" i="43"/>
  <c r="C72" i="43"/>
  <c r="B72" i="43"/>
  <c r="C68" i="43"/>
  <c r="B68" i="43"/>
  <c r="C67" i="43"/>
  <c r="C66" i="43" s="1"/>
  <c r="B67" i="43"/>
  <c r="B66" i="43" s="1"/>
  <c r="C32" i="43"/>
  <c r="B32" i="43"/>
  <c r="C31" i="43"/>
  <c r="B31" i="43"/>
  <c r="F23" i="43"/>
  <c r="J21" i="43"/>
  <c r="F21" i="43"/>
  <c r="M18" i="43"/>
  <c r="J18" i="43"/>
  <c r="L18" i="43" s="1"/>
  <c r="F18" i="43"/>
  <c r="H18" i="43" s="1"/>
  <c r="M17" i="43"/>
  <c r="J17" i="43"/>
  <c r="L17" i="43" s="1"/>
  <c r="F17" i="43"/>
  <c r="H17" i="43" s="1"/>
  <c r="E16" i="43"/>
  <c r="D16" i="43"/>
  <c r="C16" i="43"/>
  <c r="B16" i="43"/>
  <c r="B119" i="43" s="1"/>
  <c r="Q12" i="43"/>
  <c r="M12" i="43"/>
  <c r="J12" i="43"/>
  <c r="L12" i="43" s="1"/>
  <c r="F12" i="43"/>
  <c r="H12" i="43" s="1"/>
  <c r="Q11" i="43"/>
  <c r="M11" i="43"/>
  <c r="J11" i="43"/>
  <c r="L11" i="43" s="1"/>
  <c r="F11" i="43"/>
  <c r="H11" i="43" s="1"/>
  <c r="I10" i="43"/>
  <c r="E10" i="43"/>
  <c r="D10" i="43"/>
  <c r="B10" i="43"/>
  <c r="D35" i="42"/>
  <c r="C35" i="42"/>
  <c r="D23" i="42"/>
  <c r="C23" i="42"/>
  <c r="D22" i="42"/>
  <c r="D34" i="42" s="1"/>
  <c r="D37" i="42" s="1"/>
  <c r="D39" i="42" s="1"/>
  <c r="C22" i="42"/>
  <c r="C34" i="42" s="1"/>
  <c r="C37" i="42" s="1"/>
  <c r="C39" i="42" s="1"/>
  <c r="D14" i="42"/>
  <c r="B14" i="42" s="1"/>
  <c r="C14" i="42"/>
  <c r="C13" i="42"/>
  <c r="C16" i="42" s="1"/>
  <c r="C18" i="42" s="1"/>
  <c r="D6" i="42"/>
  <c r="D8" i="42" s="1"/>
  <c r="D10" i="42" s="1"/>
  <c r="C6" i="42"/>
  <c r="B6" i="42" s="1"/>
  <c r="D5" i="42"/>
  <c r="D13" i="42" s="1"/>
  <c r="C5" i="42"/>
  <c r="B112" i="42"/>
  <c r="B115" i="42" s="1"/>
  <c r="B92" i="42"/>
  <c r="C91" i="42"/>
  <c r="C92" i="42" s="1"/>
  <c r="D76" i="42"/>
  <c r="C76" i="42"/>
  <c r="B76" i="42"/>
  <c r="D75" i="42"/>
  <c r="C75" i="42"/>
  <c r="B75" i="42"/>
  <c r="B56" i="42"/>
  <c r="C55" i="42"/>
  <c r="C56" i="42" s="1"/>
  <c r="B35" i="42"/>
  <c r="K23" i="42"/>
  <c r="G23" i="42"/>
  <c r="B10" i="41"/>
  <c r="C127" i="41"/>
  <c r="B127" i="41"/>
  <c r="C126" i="41"/>
  <c r="C125" i="41" s="1"/>
  <c r="B126" i="41"/>
  <c r="B123" i="41"/>
  <c r="B121" i="41"/>
  <c r="B120" i="41"/>
  <c r="C113" i="41"/>
  <c r="B113" i="41"/>
  <c r="C112" i="41"/>
  <c r="B112" i="41"/>
  <c r="B111" i="41" s="1"/>
  <c r="C104" i="41"/>
  <c r="B104" i="41"/>
  <c r="C103" i="41"/>
  <c r="B103" i="41"/>
  <c r="C102" i="41"/>
  <c r="B102" i="41"/>
  <c r="C101" i="41"/>
  <c r="B101" i="41"/>
  <c r="C100" i="41"/>
  <c r="B100" i="41"/>
  <c r="C99" i="41"/>
  <c r="B99" i="41"/>
  <c r="C98" i="41"/>
  <c r="B98" i="41"/>
  <c r="C97" i="41"/>
  <c r="B97" i="41"/>
  <c r="C96" i="41"/>
  <c r="B96" i="41"/>
  <c r="C91" i="41"/>
  <c r="B91" i="41"/>
  <c r="C90" i="41"/>
  <c r="B90" i="41"/>
  <c r="B89" i="41" s="1"/>
  <c r="C80" i="41"/>
  <c r="B80" i="41"/>
  <c r="C79" i="41"/>
  <c r="B79" i="41"/>
  <c r="C78" i="41"/>
  <c r="B78" i="41"/>
  <c r="C77" i="41"/>
  <c r="B77" i="41"/>
  <c r="C76" i="41"/>
  <c r="B76" i="41"/>
  <c r="C75" i="41"/>
  <c r="B75" i="41"/>
  <c r="C74" i="41"/>
  <c r="B74" i="41"/>
  <c r="C73" i="41"/>
  <c r="B73" i="41"/>
  <c r="C72" i="41"/>
  <c r="B72" i="41"/>
  <c r="C68" i="41"/>
  <c r="C66" i="41" s="1"/>
  <c r="B68" i="41"/>
  <c r="C67" i="41"/>
  <c r="B67" i="41"/>
  <c r="B66" i="41" s="1"/>
  <c r="C32" i="41"/>
  <c r="B32" i="41"/>
  <c r="C31" i="41"/>
  <c r="B31" i="41"/>
  <c r="B30" i="41" s="1"/>
  <c r="M23" i="41"/>
  <c r="I23" i="41"/>
  <c r="J23" i="41" s="1"/>
  <c r="F23" i="41"/>
  <c r="J21" i="41"/>
  <c r="F21" i="41"/>
  <c r="M18" i="41"/>
  <c r="J18" i="41"/>
  <c r="L18" i="41" s="1"/>
  <c r="F18" i="41"/>
  <c r="H18" i="41" s="1"/>
  <c r="M17" i="41"/>
  <c r="J17" i="41"/>
  <c r="L17" i="41" s="1"/>
  <c r="F17" i="41"/>
  <c r="H17" i="41" s="1"/>
  <c r="E16" i="41"/>
  <c r="D16" i="41"/>
  <c r="C16" i="41"/>
  <c r="B16" i="41"/>
  <c r="B119" i="41" s="1"/>
  <c r="Q12" i="41"/>
  <c r="M12" i="41"/>
  <c r="J12" i="41"/>
  <c r="L12" i="41" s="1"/>
  <c r="F12" i="41"/>
  <c r="H12" i="41" s="1"/>
  <c r="Q11" i="41"/>
  <c r="M11" i="41"/>
  <c r="J11" i="41"/>
  <c r="L11" i="41" s="1"/>
  <c r="F11" i="41"/>
  <c r="H11" i="41" s="1"/>
  <c r="I10" i="41"/>
  <c r="E10" i="41"/>
  <c r="D10" i="41"/>
  <c r="F10" i="41"/>
  <c r="H10" i="41" s="1"/>
  <c r="B112" i="40"/>
  <c r="B115" i="40" s="1"/>
  <c r="B92" i="40"/>
  <c r="C91" i="40"/>
  <c r="C92" i="40" s="1"/>
  <c r="D76" i="40"/>
  <c r="C76" i="40"/>
  <c r="B76" i="40"/>
  <c r="D75" i="40"/>
  <c r="C75" i="40"/>
  <c r="B75" i="40"/>
  <c r="B56" i="40"/>
  <c r="C55" i="40"/>
  <c r="C56" i="40" s="1"/>
  <c r="D37" i="40"/>
  <c r="D39" i="40" s="1"/>
  <c r="C37" i="40"/>
  <c r="C39" i="40" s="1"/>
  <c r="B35" i="40"/>
  <c r="B34" i="40"/>
  <c r="D25" i="40"/>
  <c r="D26" i="40" s="1"/>
  <c r="C25" i="40"/>
  <c r="C26" i="40" s="1"/>
  <c r="K23" i="40"/>
  <c r="G23" i="40"/>
  <c r="B23" i="40"/>
  <c r="B22" i="40"/>
  <c r="D16" i="40"/>
  <c r="D18" i="40" s="1"/>
  <c r="C16" i="40"/>
  <c r="C18" i="40" s="1"/>
  <c r="B14" i="40"/>
  <c r="B13" i="40"/>
  <c r="D8" i="40"/>
  <c r="D10" i="40" s="1"/>
  <c r="C8" i="40"/>
  <c r="C10" i="40" s="1"/>
  <c r="B6" i="40"/>
  <c r="B5" i="40"/>
  <c r="F10" i="43" l="1"/>
  <c r="H10" i="43" s="1"/>
  <c r="M10" i="43"/>
  <c r="I16" i="41"/>
  <c r="C111" i="41"/>
  <c r="B125" i="41"/>
  <c r="D25" i="42"/>
  <c r="D26" i="42" s="1"/>
  <c r="C30" i="43"/>
  <c r="I16" i="43"/>
  <c r="M16" i="43" s="1"/>
  <c r="C89" i="41"/>
  <c r="C8" i="42"/>
  <c r="C10" i="42" s="1"/>
  <c r="F16" i="43"/>
  <c r="H16" i="43" s="1"/>
  <c r="B125" i="43"/>
  <c r="B25" i="40"/>
  <c r="B26" i="40" s="1"/>
  <c r="B30" i="43"/>
  <c r="J10" i="43"/>
  <c r="L10" i="43" s="1"/>
  <c r="B34" i="42"/>
  <c r="B37" i="42"/>
  <c r="B39" i="42" s="1"/>
  <c r="B23" i="42"/>
  <c r="C25" i="42"/>
  <c r="C26" i="42" s="1"/>
  <c r="B22" i="42"/>
  <c r="D16" i="42"/>
  <c r="D18" i="42" s="1"/>
  <c r="B13" i="42"/>
  <c r="B16" i="42" s="1"/>
  <c r="B18" i="42" s="1"/>
  <c r="B5" i="42"/>
  <c r="B8" i="42" s="1"/>
  <c r="B10" i="42" s="1"/>
  <c r="M10" i="41"/>
  <c r="C30" i="41"/>
  <c r="F16" i="41"/>
  <c r="H16" i="41" s="1"/>
  <c r="M16" i="41"/>
  <c r="J16" i="41"/>
  <c r="L16" i="41" s="1"/>
  <c r="J10" i="41"/>
  <c r="L10" i="41" s="1"/>
  <c r="B8" i="40"/>
  <c r="B10" i="40" s="1"/>
  <c r="B37" i="40"/>
  <c r="B39" i="40" s="1"/>
  <c r="B16" i="40"/>
  <c r="B18" i="40" s="1"/>
  <c r="C127" i="39"/>
  <c r="B127" i="39"/>
  <c r="C126" i="39"/>
  <c r="B126" i="39"/>
  <c r="B125" i="39" s="1"/>
  <c r="B123" i="39"/>
  <c r="B121" i="39"/>
  <c r="B120" i="39"/>
  <c r="C113" i="39"/>
  <c r="B113" i="39"/>
  <c r="C112" i="39"/>
  <c r="C111" i="39" s="1"/>
  <c r="B112" i="39"/>
  <c r="C104" i="39"/>
  <c r="B104" i="39"/>
  <c r="C103" i="39"/>
  <c r="B103" i="39"/>
  <c r="C102" i="39"/>
  <c r="B102" i="39"/>
  <c r="C101" i="39"/>
  <c r="B101" i="39"/>
  <c r="C100" i="39"/>
  <c r="B100" i="39"/>
  <c r="C99" i="39"/>
  <c r="B99" i="39"/>
  <c r="C98" i="39"/>
  <c r="B98" i="39"/>
  <c r="C97" i="39"/>
  <c r="B97" i="39"/>
  <c r="C96" i="39"/>
  <c r="B96" i="39"/>
  <c r="C91" i="39"/>
  <c r="B91" i="39"/>
  <c r="C90" i="39"/>
  <c r="B90" i="39"/>
  <c r="C80" i="39"/>
  <c r="B80" i="39"/>
  <c r="C79" i="39"/>
  <c r="B79" i="39"/>
  <c r="C78" i="39"/>
  <c r="B78" i="39"/>
  <c r="C77" i="39"/>
  <c r="B77" i="39"/>
  <c r="C76" i="39"/>
  <c r="B76" i="39"/>
  <c r="C75" i="39"/>
  <c r="B75" i="39"/>
  <c r="C74" i="39"/>
  <c r="B74" i="39"/>
  <c r="C73" i="39"/>
  <c r="B73" i="39"/>
  <c r="C72" i="39"/>
  <c r="B72" i="39"/>
  <c r="C68" i="39"/>
  <c r="B68" i="39"/>
  <c r="C67" i="39"/>
  <c r="B67" i="39"/>
  <c r="C32" i="39"/>
  <c r="B32" i="39"/>
  <c r="C31" i="39"/>
  <c r="B31" i="39"/>
  <c r="M23" i="39"/>
  <c r="I23" i="39"/>
  <c r="J23" i="39" s="1"/>
  <c r="F23" i="39"/>
  <c r="J21" i="39"/>
  <c r="F21" i="39"/>
  <c r="M18" i="39"/>
  <c r="J18" i="39"/>
  <c r="L18" i="39" s="1"/>
  <c r="F18" i="39"/>
  <c r="H18" i="39" s="1"/>
  <c r="M17" i="39"/>
  <c r="J17" i="39"/>
  <c r="L17" i="39" s="1"/>
  <c r="F17" i="39"/>
  <c r="H17" i="39" s="1"/>
  <c r="E16" i="39"/>
  <c r="D16" i="39"/>
  <c r="C16" i="39"/>
  <c r="B16" i="39"/>
  <c r="Q12" i="39"/>
  <c r="M12" i="39"/>
  <c r="J12" i="39"/>
  <c r="L12" i="39" s="1"/>
  <c r="F12" i="39"/>
  <c r="H12" i="39" s="1"/>
  <c r="Q11" i="39"/>
  <c r="M11" i="39"/>
  <c r="J11" i="39"/>
  <c r="L11" i="39" s="1"/>
  <c r="F11" i="39"/>
  <c r="H11" i="39" s="1"/>
  <c r="I10" i="39"/>
  <c r="E10" i="39"/>
  <c r="D10" i="39"/>
  <c r="B10" i="39"/>
  <c r="B112" i="38"/>
  <c r="B115" i="38" s="1"/>
  <c r="B92" i="38"/>
  <c r="C91" i="38"/>
  <c r="C92" i="38" s="1"/>
  <c r="D76" i="38"/>
  <c r="C76" i="38"/>
  <c r="B76" i="38"/>
  <c r="D75" i="38"/>
  <c r="C75" i="38"/>
  <c r="B75" i="38"/>
  <c r="B56" i="38"/>
  <c r="C55" i="38"/>
  <c r="C56" i="38" s="1"/>
  <c r="D37" i="38"/>
  <c r="D39" i="38" s="1"/>
  <c r="C37" i="38"/>
  <c r="C39" i="38" s="1"/>
  <c r="B35" i="38"/>
  <c r="B34" i="38"/>
  <c r="D25" i="38"/>
  <c r="D26" i="38" s="1"/>
  <c r="C25" i="38"/>
  <c r="C26" i="38" s="1"/>
  <c r="K23" i="38"/>
  <c r="G23" i="38"/>
  <c r="B23" i="38"/>
  <c r="B22" i="38"/>
  <c r="D16" i="38"/>
  <c r="D18" i="38" s="1"/>
  <c r="C16" i="38"/>
  <c r="C18" i="38" s="1"/>
  <c r="B14" i="38"/>
  <c r="B13" i="38"/>
  <c r="D8" i="38"/>
  <c r="D10" i="38" s="1"/>
  <c r="C8" i="38"/>
  <c r="C10" i="38" s="1"/>
  <c r="B6" i="38"/>
  <c r="B5" i="38"/>
  <c r="N21" i="37"/>
  <c r="M41" i="17"/>
  <c r="F21" i="37"/>
  <c r="C125" i="39" l="1"/>
  <c r="J16" i="43"/>
  <c r="L16" i="43" s="1"/>
  <c r="B25" i="42"/>
  <c r="B26" i="42" s="1"/>
  <c r="M10" i="39"/>
  <c r="C66" i="39"/>
  <c r="B89" i="39"/>
  <c r="C89" i="39"/>
  <c r="B66" i="39"/>
  <c r="I16" i="39"/>
  <c r="M16" i="39" s="1"/>
  <c r="B111" i="39"/>
  <c r="B8" i="38"/>
  <c r="B10" i="38" s="1"/>
  <c r="J10" i="39"/>
  <c r="L10" i="39" s="1"/>
  <c r="C30" i="39"/>
  <c r="B30" i="39"/>
  <c r="F16" i="39"/>
  <c r="H16" i="39" s="1"/>
  <c r="F10" i="39"/>
  <c r="H10" i="39" s="1"/>
  <c r="B119" i="39"/>
  <c r="B16" i="38"/>
  <c r="B18" i="38" s="1"/>
  <c r="B37" i="38"/>
  <c r="B39" i="38" s="1"/>
  <c r="B25" i="38"/>
  <c r="B26" i="38" s="1"/>
  <c r="C127" i="37"/>
  <c r="B127" i="37"/>
  <c r="C126" i="37"/>
  <c r="B126" i="37"/>
  <c r="B123" i="37"/>
  <c r="B121" i="37"/>
  <c r="B120" i="37"/>
  <c r="C113" i="37"/>
  <c r="B113" i="37"/>
  <c r="C112" i="37"/>
  <c r="B112" i="37"/>
  <c r="B111" i="37" s="1"/>
  <c r="C104" i="37"/>
  <c r="B104" i="37"/>
  <c r="C103" i="37"/>
  <c r="B103" i="37"/>
  <c r="C102" i="37"/>
  <c r="B102" i="37"/>
  <c r="C101" i="37"/>
  <c r="B101" i="37"/>
  <c r="C100" i="37"/>
  <c r="B100" i="37"/>
  <c r="C99" i="37"/>
  <c r="B99" i="37"/>
  <c r="C98" i="37"/>
  <c r="B98" i="37"/>
  <c r="C97" i="37"/>
  <c r="B97" i="37"/>
  <c r="C96" i="37"/>
  <c r="B96" i="37"/>
  <c r="C91" i="37"/>
  <c r="B91" i="37"/>
  <c r="C90" i="37"/>
  <c r="B90" i="37"/>
  <c r="C80" i="37"/>
  <c r="B80" i="37"/>
  <c r="C79" i="37"/>
  <c r="B79" i="37"/>
  <c r="C78" i="37"/>
  <c r="B78" i="37"/>
  <c r="C77" i="37"/>
  <c r="B77" i="37"/>
  <c r="C76" i="37"/>
  <c r="B76" i="37"/>
  <c r="C75" i="37"/>
  <c r="B75" i="37"/>
  <c r="C74" i="37"/>
  <c r="B74" i="37"/>
  <c r="C73" i="37"/>
  <c r="B73" i="37"/>
  <c r="C72" i="37"/>
  <c r="B72" i="37"/>
  <c r="C68" i="37"/>
  <c r="B68" i="37"/>
  <c r="C67" i="37"/>
  <c r="B67" i="37"/>
  <c r="C32" i="37"/>
  <c r="B32" i="37"/>
  <c r="C31" i="37"/>
  <c r="B31" i="37"/>
  <c r="B30" i="37" s="1"/>
  <c r="M23" i="37"/>
  <c r="I23" i="37"/>
  <c r="J23" i="37" s="1"/>
  <c r="F23" i="37"/>
  <c r="J21" i="37"/>
  <c r="M18" i="37"/>
  <c r="J18" i="37"/>
  <c r="L18" i="37" s="1"/>
  <c r="F18" i="37"/>
  <c r="H18" i="37" s="1"/>
  <c r="M17" i="37"/>
  <c r="J17" i="37"/>
  <c r="L17" i="37" s="1"/>
  <c r="F17" i="37"/>
  <c r="H17" i="37" s="1"/>
  <c r="E16" i="37"/>
  <c r="D16" i="37"/>
  <c r="C16" i="37"/>
  <c r="B16" i="37"/>
  <c r="Q12" i="37"/>
  <c r="M12" i="37"/>
  <c r="J12" i="37"/>
  <c r="L12" i="37" s="1"/>
  <c r="F12" i="37"/>
  <c r="H12" i="37" s="1"/>
  <c r="Q11" i="37"/>
  <c r="M11" i="37"/>
  <c r="J11" i="37"/>
  <c r="L11" i="37" s="1"/>
  <c r="F11" i="37"/>
  <c r="H11" i="37" s="1"/>
  <c r="I10" i="37"/>
  <c r="E10" i="37"/>
  <c r="D10" i="37"/>
  <c r="C10" i="37"/>
  <c r="B10" i="37"/>
  <c r="C125" i="37" l="1"/>
  <c r="C89" i="37"/>
  <c r="B125" i="37"/>
  <c r="B66" i="37"/>
  <c r="C111" i="37"/>
  <c r="C30" i="37"/>
  <c r="B89" i="37"/>
  <c r="M10" i="37"/>
  <c r="C66" i="37"/>
  <c r="J16" i="39"/>
  <c r="L16" i="39" s="1"/>
  <c r="F10" i="37"/>
  <c r="H10" i="37" s="1"/>
  <c r="J10" i="37"/>
  <c r="L10" i="37" s="1"/>
  <c r="B119" i="37"/>
  <c r="I16" i="37"/>
  <c r="M16" i="37" s="1"/>
  <c r="F16" i="37"/>
  <c r="H16" i="37" s="1"/>
  <c r="C10" i="35"/>
  <c r="C8" i="36"/>
  <c r="C10" i="36" s="1"/>
  <c r="B112" i="36"/>
  <c r="B115" i="36" s="1"/>
  <c r="B92" i="36"/>
  <c r="C91" i="36"/>
  <c r="C92" i="36" s="1"/>
  <c r="D76" i="36"/>
  <c r="C76" i="36"/>
  <c r="B76" i="36"/>
  <c r="D75" i="36"/>
  <c r="C75" i="36"/>
  <c r="B75" i="36"/>
  <c r="B56" i="36"/>
  <c r="C55" i="36"/>
  <c r="C56" i="36" s="1"/>
  <c r="D37" i="36"/>
  <c r="D39" i="36" s="1"/>
  <c r="C37" i="36"/>
  <c r="C39" i="36" s="1"/>
  <c r="B35" i="36"/>
  <c r="B34" i="36"/>
  <c r="D25" i="36"/>
  <c r="D26" i="36" s="1"/>
  <c r="C25" i="36"/>
  <c r="C26" i="36" s="1"/>
  <c r="K23" i="36"/>
  <c r="G23" i="36"/>
  <c r="B23" i="36"/>
  <c r="B22" i="36"/>
  <c r="D16" i="36"/>
  <c r="D18" i="36" s="1"/>
  <c r="C16" i="36"/>
  <c r="C18" i="36" s="1"/>
  <c r="B14" i="36"/>
  <c r="B13" i="36"/>
  <c r="D8" i="36"/>
  <c r="D10" i="36" s="1"/>
  <c r="B6" i="36"/>
  <c r="B5" i="36"/>
  <c r="J21" i="35"/>
  <c r="F21" i="35"/>
  <c r="C127" i="35"/>
  <c r="B127" i="35"/>
  <c r="C126" i="35"/>
  <c r="B126" i="35"/>
  <c r="B123" i="35"/>
  <c r="B121" i="35"/>
  <c r="B120" i="35"/>
  <c r="C113" i="35"/>
  <c r="B113" i="35"/>
  <c r="C112" i="35"/>
  <c r="B112" i="35"/>
  <c r="B111" i="35" s="1"/>
  <c r="C104" i="35"/>
  <c r="B104" i="35"/>
  <c r="C103" i="35"/>
  <c r="B103" i="35"/>
  <c r="C102" i="35"/>
  <c r="B102" i="35"/>
  <c r="C101" i="35"/>
  <c r="B101" i="35"/>
  <c r="C100" i="35"/>
  <c r="B100" i="35"/>
  <c r="C99" i="35"/>
  <c r="B99" i="35"/>
  <c r="C98" i="35"/>
  <c r="B98" i="35"/>
  <c r="C97" i="35"/>
  <c r="B97" i="35"/>
  <c r="C96" i="35"/>
  <c r="B96" i="35"/>
  <c r="C91" i="35"/>
  <c r="B91" i="35"/>
  <c r="C90" i="35"/>
  <c r="B90" i="35"/>
  <c r="C80" i="35"/>
  <c r="B80" i="35"/>
  <c r="C79" i="35"/>
  <c r="B79" i="35"/>
  <c r="C78" i="35"/>
  <c r="B78" i="35"/>
  <c r="C77" i="35"/>
  <c r="B77" i="35"/>
  <c r="C76" i="35"/>
  <c r="B76" i="35"/>
  <c r="C75" i="35"/>
  <c r="B75" i="35"/>
  <c r="C74" i="35"/>
  <c r="B74" i="35"/>
  <c r="C73" i="35"/>
  <c r="B73" i="35"/>
  <c r="C72" i="35"/>
  <c r="B72" i="35"/>
  <c r="C68" i="35"/>
  <c r="B68" i="35"/>
  <c r="C67" i="35"/>
  <c r="B67" i="35"/>
  <c r="C32" i="35"/>
  <c r="B32" i="35"/>
  <c r="C31" i="35"/>
  <c r="B31" i="35"/>
  <c r="M23" i="35"/>
  <c r="I23" i="35"/>
  <c r="J23" i="35" s="1"/>
  <c r="F23" i="35"/>
  <c r="M18" i="35"/>
  <c r="J18" i="35"/>
  <c r="L18" i="35" s="1"/>
  <c r="F18" i="35"/>
  <c r="H18" i="35" s="1"/>
  <c r="M17" i="35"/>
  <c r="J17" i="35"/>
  <c r="L17" i="35" s="1"/>
  <c r="F17" i="35"/>
  <c r="H17" i="35" s="1"/>
  <c r="E16" i="35"/>
  <c r="D16" i="35"/>
  <c r="C16" i="35"/>
  <c r="B16" i="35"/>
  <c r="B119" i="35" s="1"/>
  <c r="Q12" i="35"/>
  <c r="M12" i="35"/>
  <c r="J12" i="35"/>
  <c r="L12" i="35" s="1"/>
  <c r="F12" i="35"/>
  <c r="H12" i="35" s="1"/>
  <c r="Q11" i="35"/>
  <c r="M11" i="35"/>
  <c r="J11" i="35"/>
  <c r="L11" i="35" s="1"/>
  <c r="F11" i="35"/>
  <c r="H11" i="35" s="1"/>
  <c r="I10" i="35"/>
  <c r="E10" i="35"/>
  <c r="D10" i="35"/>
  <c r="B10" i="35"/>
  <c r="C30" i="35" l="1"/>
  <c r="C125" i="35"/>
  <c r="B89" i="35"/>
  <c r="C89" i="35"/>
  <c r="B66" i="35"/>
  <c r="C66" i="35"/>
  <c r="J16" i="37"/>
  <c r="L16" i="37" s="1"/>
  <c r="B30" i="35"/>
  <c r="B125" i="35"/>
  <c r="B25" i="36"/>
  <c r="B26" i="36" s="1"/>
  <c r="I16" i="35"/>
  <c r="J16" i="35" s="1"/>
  <c r="L16" i="35" s="1"/>
  <c r="B37" i="36"/>
  <c r="B39" i="36" s="1"/>
  <c r="M10" i="35"/>
  <c r="C111" i="35"/>
  <c r="B16" i="36"/>
  <c r="B18" i="36" s="1"/>
  <c r="B8" i="36"/>
  <c r="B10" i="36" s="1"/>
  <c r="F10" i="35"/>
  <c r="H10" i="35" s="1"/>
  <c r="J10" i="35"/>
  <c r="L10" i="35" s="1"/>
  <c r="F16" i="35"/>
  <c r="H16" i="35" s="1"/>
  <c r="M16" i="35" l="1"/>
  <c r="C55" i="34"/>
  <c r="C56" i="34" s="1"/>
  <c r="B112" i="34"/>
  <c r="B115" i="34" s="1"/>
  <c r="B92" i="34"/>
  <c r="C91" i="34"/>
  <c r="C92" i="34" s="1"/>
  <c r="D76" i="34"/>
  <c r="C76" i="34"/>
  <c r="B76" i="34"/>
  <c r="D75" i="34"/>
  <c r="C75" i="34"/>
  <c r="B75" i="34"/>
  <c r="B56" i="34"/>
  <c r="D37" i="34"/>
  <c r="D39" i="34" s="1"/>
  <c r="C37" i="34"/>
  <c r="C39" i="34" s="1"/>
  <c r="B35" i="34"/>
  <c r="B34" i="34"/>
  <c r="D25" i="34"/>
  <c r="C25" i="34"/>
  <c r="K23" i="34"/>
  <c r="G23" i="34"/>
  <c r="B23" i="34"/>
  <c r="B22" i="34"/>
  <c r="D16" i="34"/>
  <c r="D18" i="34" s="1"/>
  <c r="C16" i="34"/>
  <c r="C18" i="34" s="1"/>
  <c r="B14" i="34"/>
  <c r="B13" i="34"/>
  <c r="D8" i="34"/>
  <c r="D10" i="34" s="1"/>
  <c r="C8" i="34"/>
  <c r="C10" i="34" s="1"/>
  <c r="B6" i="34"/>
  <c r="B5" i="34"/>
  <c r="C127" i="32"/>
  <c r="B127" i="32"/>
  <c r="C126" i="32"/>
  <c r="B126" i="32"/>
  <c r="B123" i="32"/>
  <c r="B121" i="32"/>
  <c r="B120" i="32"/>
  <c r="C113" i="32"/>
  <c r="B113" i="32"/>
  <c r="I113" i="32" s="1"/>
  <c r="K113" i="32" s="1"/>
  <c r="C112" i="32"/>
  <c r="B112" i="32"/>
  <c r="I112" i="32" s="1"/>
  <c r="K112" i="32" s="1"/>
  <c r="L104" i="32"/>
  <c r="K104" i="32"/>
  <c r="C104" i="32"/>
  <c r="B104" i="32"/>
  <c r="L103" i="32"/>
  <c r="K103" i="32"/>
  <c r="C103" i="32"/>
  <c r="B103" i="32"/>
  <c r="L102" i="32"/>
  <c r="K102" i="32"/>
  <c r="C102" i="32"/>
  <c r="B102" i="32"/>
  <c r="L101" i="32"/>
  <c r="K101" i="32"/>
  <c r="C101" i="32"/>
  <c r="B101" i="32"/>
  <c r="L100" i="32"/>
  <c r="K100" i="32"/>
  <c r="C100" i="32"/>
  <c r="B100" i="32"/>
  <c r="L99" i="32"/>
  <c r="K99" i="32"/>
  <c r="C99" i="32"/>
  <c r="B99" i="32"/>
  <c r="L98" i="32"/>
  <c r="K98" i="32"/>
  <c r="C98" i="32"/>
  <c r="B98" i="32"/>
  <c r="L97" i="32"/>
  <c r="K97" i="32"/>
  <c r="C97" i="32"/>
  <c r="B97" i="32"/>
  <c r="L96" i="32"/>
  <c r="K96" i="32"/>
  <c r="C96" i="32"/>
  <c r="B96" i="32"/>
  <c r="L91" i="32"/>
  <c r="K91" i="32"/>
  <c r="J91" i="32"/>
  <c r="C91" i="32"/>
  <c r="B91" i="32"/>
  <c r="L90" i="32"/>
  <c r="K90" i="32"/>
  <c r="J90" i="32"/>
  <c r="C90" i="32"/>
  <c r="B90" i="32"/>
  <c r="J89" i="32"/>
  <c r="C80" i="32"/>
  <c r="B80" i="32"/>
  <c r="C79" i="32"/>
  <c r="B79" i="32"/>
  <c r="C78" i="32"/>
  <c r="B78" i="32"/>
  <c r="C77" i="32"/>
  <c r="B77" i="32"/>
  <c r="C76" i="32"/>
  <c r="B76" i="32"/>
  <c r="C75" i="32"/>
  <c r="B75" i="32"/>
  <c r="C74" i="32"/>
  <c r="B74" i="32"/>
  <c r="C73" i="32"/>
  <c r="B73" i="32"/>
  <c r="C72" i="32"/>
  <c r="B72" i="32"/>
  <c r="C68" i="32"/>
  <c r="B68" i="32"/>
  <c r="C67" i="32"/>
  <c r="B67" i="32"/>
  <c r="I61" i="32"/>
  <c r="C32" i="32"/>
  <c r="B32" i="32"/>
  <c r="I32" i="32" s="1"/>
  <c r="K32" i="32" s="1"/>
  <c r="C31" i="32"/>
  <c r="B31" i="32"/>
  <c r="I26" i="32"/>
  <c r="H26" i="32"/>
  <c r="M23" i="32"/>
  <c r="I23" i="32"/>
  <c r="J23" i="32" s="1"/>
  <c r="F23" i="32"/>
  <c r="N21" i="32"/>
  <c r="M21" i="32"/>
  <c r="I21" i="32"/>
  <c r="J21" i="32" s="1"/>
  <c r="F21" i="32"/>
  <c r="M18" i="32"/>
  <c r="J18" i="32"/>
  <c r="L18" i="32" s="1"/>
  <c r="F18" i="32"/>
  <c r="H18" i="32" s="1"/>
  <c r="M17" i="32"/>
  <c r="J17" i="32"/>
  <c r="L17" i="32" s="1"/>
  <c r="F17" i="32"/>
  <c r="H17" i="32" s="1"/>
  <c r="E16" i="32"/>
  <c r="D16" i="32"/>
  <c r="C16" i="32"/>
  <c r="B16" i="32"/>
  <c r="B119" i="32" s="1"/>
  <c r="H14" i="32"/>
  <c r="Q12" i="32"/>
  <c r="M12" i="32"/>
  <c r="J12" i="32"/>
  <c r="L12" i="32" s="1"/>
  <c r="F12" i="32"/>
  <c r="H12" i="32" s="1"/>
  <c r="Q11" i="32"/>
  <c r="M11" i="32"/>
  <c r="J11" i="32"/>
  <c r="L11" i="32" s="1"/>
  <c r="F11" i="32"/>
  <c r="H11" i="32" s="1"/>
  <c r="I10" i="32"/>
  <c r="E10" i="32"/>
  <c r="D10" i="32"/>
  <c r="B10" i="32"/>
  <c r="C66" i="32" l="1"/>
  <c r="B16" i="34"/>
  <c r="B18" i="34" s="1"/>
  <c r="B66" i="32"/>
  <c r="I16" i="32"/>
  <c r="J16" i="32" s="1"/>
  <c r="L16" i="32" s="1"/>
  <c r="C30" i="32"/>
  <c r="B125" i="32"/>
  <c r="L89" i="32"/>
  <c r="B30" i="32"/>
  <c r="I30" i="32" s="1"/>
  <c r="K30" i="32" s="1"/>
  <c r="B37" i="34"/>
  <c r="B39" i="34" s="1"/>
  <c r="B25" i="34"/>
  <c r="B8" i="34"/>
  <c r="B10" i="34" s="1"/>
  <c r="I31" i="32"/>
  <c r="K31" i="32" s="1"/>
  <c r="K89" i="32"/>
  <c r="F16" i="32"/>
  <c r="H16" i="32" s="1"/>
  <c r="F10" i="32"/>
  <c r="H10" i="32" s="1"/>
  <c r="B89" i="32"/>
  <c r="J10" i="32"/>
  <c r="L10" i="32" s="1"/>
  <c r="C89" i="32"/>
  <c r="C111" i="32"/>
  <c r="C125" i="32"/>
  <c r="B111" i="32"/>
  <c r="I111" i="32" s="1"/>
  <c r="K111" i="32" s="1"/>
  <c r="M10" i="32"/>
  <c r="M16" i="32" l="1"/>
  <c r="J21" i="29"/>
  <c r="B112" i="31"/>
  <c r="B115" i="31" s="1"/>
  <c r="B92" i="31"/>
  <c r="C91" i="31"/>
  <c r="C92" i="31" s="1"/>
  <c r="D76" i="31"/>
  <c r="C76" i="31"/>
  <c r="B76" i="31"/>
  <c r="D75" i="31"/>
  <c r="C75" i="31"/>
  <c r="B75" i="31"/>
  <c r="B56" i="31"/>
  <c r="C55" i="31"/>
  <c r="C56" i="31" s="1"/>
  <c r="D37" i="31"/>
  <c r="D39" i="31" s="1"/>
  <c r="C37" i="31"/>
  <c r="C39" i="31" s="1"/>
  <c r="B35" i="31"/>
  <c r="B34" i="31"/>
  <c r="D25" i="31"/>
  <c r="C25" i="31"/>
  <c r="K23" i="31"/>
  <c r="G23" i="31"/>
  <c r="B23" i="31"/>
  <c r="B22" i="31"/>
  <c r="D16" i="31"/>
  <c r="D18" i="31" s="1"/>
  <c r="C16" i="31"/>
  <c r="C18" i="31" s="1"/>
  <c r="B14" i="31"/>
  <c r="B13" i="31"/>
  <c r="D8" i="31"/>
  <c r="D10" i="31" s="1"/>
  <c r="C8" i="31"/>
  <c r="C10" i="31" s="1"/>
  <c r="B6" i="31"/>
  <c r="B5" i="31"/>
  <c r="I10" i="29"/>
  <c r="C127" i="29"/>
  <c r="B127" i="29"/>
  <c r="C126" i="29"/>
  <c r="B126" i="29"/>
  <c r="B123" i="29"/>
  <c r="B121" i="29"/>
  <c r="B120" i="29"/>
  <c r="C113" i="29"/>
  <c r="B113" i="29"/>
  <c r="C112" i="29"/>
  <c r="B112" i="29"/>
  <c r="C104" i="29"/>
  <c r="B104" i="29"/>
  <c r="C103" i="29"/>
  <c r="B103" i="29"/>
  <c r="C102" i="29"/>
  <c r="B102" i="29"/>
  <c r="C101" i="29"/>
  <c r="B101" i="29"/>
  <c r="C100" i="29"/>
  <c r="B100" i="29"/>
  <c r="C99" i="29"/>
  <c r="B99" i="29"/>
  <c r="C98" i="29"/>
  <c r="B98" i="29"/>
  <c r="C97" i="29"/>
  <c r="B97" i="29"/>
  <c r="C96" i="29"/>
  <c r="B96" i="29"/>
  <c r="C91" i="29"/>
  <c r="B91" i="29"/>
  <c r="C90" i="29"/>
  <c r="B90" i="29"/>
  <c r="C80" i="29"/>
  <c r="B80" i="29"/>
  <c r="C79" i="29"/>
  <c r="B79" i="29"/>
  <c r="C78" i="29"/>
  <c r="B78" i="29"/>
  <c r="C77" i="29"/>
  <c r="B77" i="29"/>
  <c r="C76" i="29"/>
  <c r="B76" i="29"/>
  <c r="C75" i="29"/>
  <c r="B75" i="29"/>
  <c r="C74" i="29"/>
  <c r="B74" i="29"/>
  <c r="C73" i="29"/>
  <c r="B73" i="29"/>
  <c r="C72" i="29"/>
  <c r="B72" i="29"/>
  <c r="C68" i="29"/>
  <c r="B68" i="29"/>
  <c r="C67" i="29"/>
  <c r="B67" i="29"/>
  <c r="C32" i="29"/>
  <c r="B32" i="29"/>
  <c r="C31" i="29"/>
  <c r="B31" i="29"/>
  <c r="M23" i="29"/>
  <c r="I23" i="29"/>
  <c r="J23" i="29" s="1"/>
  <c r="F23" i="29"/>
  <c r="F21" i="29"/>
  <c r="M18" i="29"/>
  <c r="J18" i="29"/>
  <c r="L18" i="29" s="1"/>
  <c r="F18" i="29"/>
  <c r="H18" i="29" s="1"/>
  <c r="M17" i="29"/>
  <c r="J17" i="29"/>
  <c r="L17" i="29" s="1"/>
  <c r="F17" i="29"/>
  <c r="H17" i="29" s="1"/>
  <c r="E16" i="29"/>
  <c r="D16" i="29"/>
  <c r="C16" i="29"/>
  <c r="B16" i="29"/>
  <c r="B119" i="29" s="1"/>
  <c r="H14" i="29"/>
  <c r="Q12" i="29"/>
  <c r="M12" i="29"/>
  <c r="J12" i="29"/>
  <c r="L12" i="29" s="1"/>
  <c r="F12" i="29"/>
  <c r="H12" i="29" s="1"/>
  <c r="Q11" i="29"/>
  <c r="M11" i="29"/>
  <c r="J11" i="29"/>
  <c r="L11" i="29" s="1"/>
  <c r="F11" i="29"/>
  <c r="H11" i="29" s="1"/>
  <c r="E10" i="29"/>
  <c r="D10" i="29"/>
  <c r="B10" i="29"/>
  <c r="B112" i="28"/>
  <c r="B115" i="28" s="1"/>
  <c r="B92" i="28"/>
  <c r="C91" i="28"/>
  <c r="C92" i="28" s="1"/>
  <c r="D76" i="28"/>
  <c r="C76" i="28"/>
  <c r="B76" i="28"/>
  <c r="D75" i="28"/>
  <c r="C75" i="28"/>
  <c r="B75" i="28"/>
  <c r="B56" i="28"/>
  <c r="C55" i="28"/>
  <c r="C56" i="28" s="1"/>
  <c r="D37" i="28"/>
  <c r="D39" i="28" s="1"/>
  <c r="C37" i="28"/>
  <c r="C39" i="28" s="1"/>
  <c r="B35" i="28"/>
  <c r="B34" i="28"/>
  <c r="D25" i="28"/>
  <c r="C25" i="28"/>
  <c r="K23" i="28"/>
  <c r="G23" i="28"/>
  <c r="B23" i="28"/>
  <c r="B22" i="28"/>
  <c r="D16" i="28"/>
  <c r="D18" i="28" s="1"/>
  <c r="C16" i="28"/>
  <c r="C18" i="28" s="1"/>
  <c r="B14" i="28"/>
  <c r="B13" i="28"/>
  <c r="D8" i="28"/>
  <c r="D10" i="28" s="1"/>
  <c r="C8" i="28"/>
  <c r="C10" i="28" s="1"/>
  <c r="B6" i="28"/>
  <c r="B5" i="28"/>
  <c r="M21" i="27"/>
  <c r="B8" i="28" l="1"/>
  <c r="B10" i="28" s="1"/>
  <c r="B25" i="28"/>
  <c r="B37" i="28"/>
  <c r="M10" i="29"/>
  <c r="B37" i="31"/>
  <c r="B39" i="31" s="1"/>
  <c r="B25" i="31"/>
  <c r="I16" i="29"/>
  <c r="M16" i="29" s="1"/>
  <c r="B16" i="31"/>
  <c r="B18" i="31" s="1"/>
  <c r="B8" i="31"/>
  <c r="B10" i="31" s="1"/>
  <c r="B125" i="29"/>
  <c r="C111" i="29"/>
  <c r="C125" i="29"/>
  <c r="C89" i="29"/>
  <c r="F16" i="29"/>
  <c r="H16" i="29" s="1"/>
  <c r="F10" i="29"/>
  <c r="H10" i="29" s="1"/>
  <c r="J10" i="29"/>
  <c r="L10" i="29" s="1"/>
  <c r="C66" i="29"/>
  <c r="C30" i="29"/>
  <c r="B89" i="29"/>
  <c r="B66" i="29"/>
  <c r="B30" i="29"/>
  <c r="B111" i="29"/>
  <c r="B16" i="28"/>
  <c r="B18" i="28" s="1"/>
  <c r="B39" i="28"/>
  <c r="N21" i="27"/>
  <c r="J16" i="29" l="1"/>
  <c r="L16" i="29" s="1"/>
  <c r="M18" i="27"/>
  <c r="M17" i="27"/>
  <c r="C127" i="27"/>
  <c r="B127" i="27"/>
  <c r="C126" i="27"/>
  <c r="B126" i="27"/>
  <c r="B123" i="27"/>
  <c r="B121" i="27"/>
  <c r="B120" i="27"/>
  <c r="C113" i="27"/>
  <c r="B113" i="27"/>
  <c r="I113" i="27" s="1"/>
  <c r="K113" i="27" s="1"/>
  <c r="C112" i="27"/>
  <c r="B112" i="27"/>
  <c r="I112" i="27" s="1"/>
  <c r="K112" i="27" s="1"/>
  <c r="L104" i="27"/>
  <c r="K104" i="27"/>
  <c r="C104" i="27"/>
  <c r="B104" i="27"/>
  <c r="L103" i="27"/>
  <c r="K103" i="27"/>
  <c r="C103" i="27"/>
  <c r="B103" i="27"/>
  <c r="L102" i="27"/>
  <c r="K102" i="27"/>
  <c r="C102" i="27"/>
  <c r="B102" i="27"/>
  <c r="L101" i="27"/>
  <c r="K101" i="27"/>
  <c r="C101" i="27"/>
  <c r="B101" i="27"/>
  <c r="L100" i="27"/>
  <c r="K100" i="27"/>
  <c r="C100" i="27"/>
  <c r="B100" i="27"/>
  <c r="L99" i="27"/>
  <c r="K99" i="27"/>
  <c r="C99" i="27"/>
  <c r="B99" i="27"/>
  <c r="L98" i="27"/>
  <c r="K98" i="27"/>
  <c r="C98" i="27"/>
  <c r="B98" i="27"/>
  <c r="L97" i="27"/>
  <c r="K97" i="27"/>
  <c r="C97" i="27"/>
  <c r="B97" i="27"/>
  <c r="L96" i="27"/>
  <c r="K96" i="27"/>
  <c r="C96" i="27"/>
  <c r="B96" i="27"/>
  <c r="L91" i="27"/>
  <c r="K91" i="27"/>
  <c r="J91" i="27"/>
  <c r="C91" i="27"/>
  <c r="B91" i="27"/>
  <c r="L90" i="27"/>
  <c r="K90" i="27"/>
  <c r="J90" i="27"/>
  <c r="C90" i="27"/>
  <c r="B90" i="27"/>
  <c r="J89" i="27"/>
  <c r="C80" i="27"/>
  <c r="B80" i="27"/>
  <c r="C79" i="27"/>
  <c r="B79" i="27"/>
  <c r="C78" i="27"/>
  <c r="B78" i="27"/>
  <c r="C77" i="27"/>
  <c r="B77" i="27"/>
  <c r="C76" i="27"/>
  <c r="B76" i="27"/>
  <c r="C75" i="27"/>
  <c r="B75" i="27"/>
  <c r="C74" i="27"/>
  <c r="B74" i="27"/>
  <c r="C73" i="27"/>
  <c r="B73" i="27"/>
  <c r="C72" i="27"/>
  <c r="B72" i="27"/>
  <c r="C68" i="27"/>
  <c r="B68" i="27"/>
  <c r="C67" i="27"/>
  <c r="B67" i="27"/>
  <c r="I61" i="27"/>
  <c r="C32" i="27"/>
  <c r="B32" i="27"/>
  <c r="I32" i="27" s="1"/>
  <c r="K32" i="27" s="1"/>
  <c r="C31" i="27"/>
  <c r="B31" i="27"/>
  <c r="I26" i="27"/>
  <c r="H26" i="27"/>
  <c r="M23" i="27"/>
  <c r="I23" i="27"/>
  <c r="J23" i="27" s="1"/>
  <c r="F23" i="27"/>
  <c r="I21" i="27"/>
  <c r="J21" i="27" s="1"/>
  <c r="F21" i="27"/>
  <c r="J18" i="27"/>
  <c r="L18" i="27" s="1"/>
  <c r="F18" i="27"/>
  <c r="H18" i="27" s="1"/>
  <c r="J17" i="27"/>
  <c r="L17" i="27" s="1"/>
  <c r="F17" i="27"/>
  <c r="H17" i="27" s="1"/>
  <c r="E16" i="27"/>
  <c r="D16" i="27"/>
  <c r="C16" i="27"/>
  <c r="B16" i="27"/>
  <c r="B119" i="27" s="1"/>
  <c r="H14" i="27"/>
  <c r="Q12" i="27"/>
  <c r="M12" i="27"/>
  <c r="J12" i="27"/>
  <c r="L12" i="27" s="1"/>
  <c r="F12" i="27"/>
  <c r="H12" i="27" s="1"/>
  <c r="Q11" i="27"/>
  <c r="M11" i="27"/>
  <c r="J11" i="27"/>
  <c r="L11" i="27" s="1"/>
  <c r="F11" i="27"/>
  <c r="H11" i="27" s="1"/>
  <c r="I10" i="27"/>
  <c r="E10" i="27"/>
  <c r="D10" i="27"/>
  <c r="B10" i="27"/>
  <c r="F18" i="26"/>
  <c r="H18" i="26" s="1"/>
  <c r="F17" i="26"/>
  <c r="H17" i="26" s="1"/>
  <c r="M18" i="26"/>
  <c r="M17" i="26"/>
  <c r="H26" i="26"/>
  <c r="M23" i="26"/>
  <c r="M43" i="21"/>
  <c r="C127" i="26"/>
  <c r="B127" i="26"/>
  <c r="C126" i="26"/>
  <c r="B126" i="26"/>
  <c r="B123" i="26"/>
  <c r="B121" i="26"/>
  <c r="B120" i="26"/>
  <c r="C113" i="26"/>
  <c r="B113" i="26"/>
  <c r="I113" i="26" s="1"/>
  <c r="K113" i="26" s="1"/>
  <c r="C112" i="26"/>
  <c r="B112" i="26"/>
  <c r="I112" i="26" s="1"/>
  <c r="K112" i="26" s="1"/>
  <c r="L104" i="26"/>
  <c r="K104" i="26"/>
  <c r="C104" i="26"/>
  <c r="B104" i="26"/>
  <c r="L103" i="26"/>
  <c r="K103" i="26"/>
  <c r="C103" i="26"/>
  <c r="B103" i="26"/>
  <c r="L102" i="26"/>
  <c r="K102" i="26"/>
  <c r="C102" i="26"/>
  <c r="B102" i="26"/>
  <c r="L101" i="26"/>
  <c r="K101" i="26"/>
  <c r="C101" i="26"/>
  <c r="B101" i="26"/>
  <c r="L100" i="26"/>
  <c r="K100" i="26"/>
  <c r="C100" i="26"/>
  <c r="B100" i="26"/>
  <c r="L99" i="26"/>
  <c r="K99" i="26"/>
  <c r="C99" i="26"/>
  <c r="B99" i="26"/>
  <c r="L98" i="26"/>
  <c r="K98" i="26"/>
  <c r="C98" i="26"/>
  <c r="B98" i="26"/>
  <c r="L97" i="26"/>
  <c r="K97" i="26"/>
  <c r="C97" i="26"/>
  <c r="B97" i="26"/>
  <c r="L96" i="26"/>
  <c r="K96" i="26"/>
  <c r="C96" i="26"/>
  <c r="B96" i="26"/>
  <c r="L91" i="26"/>
  <c r="K91" i="26"/>
  <c r="J91" i="26"/>
  <c r="C91" i="26"/>
  <c r="B91" i="26"/>
  <c r="L90" i="26"/>
  <c r="K90" i="26"/>
  <c r="J90" i="26"/>
  <c r="C90" i="26"/>
  <c r="B90" i="26"/>
  <c r="J89" i="26"/>
  <c r="C80" i="26"/>
  <c r="B80" i="26"/>
  <c r="C79" i="26"/>
  <c r="B79" i="26"/>
  <c r="C78" i="26"/>
  <c r="B78" i="26"/>
  <c r="C77" i="26"/>
  <c r="B77" i="26"/>
  <c r="C76" i="26"/>
  <c r="B76" i="26"/>
  <c r="C75" i="26"/>
  <c r="B75" i="26"/>
  <c r="C74" i="26"/>
  <c r="B74" i="26"/>
  <c r="C73" i="26"/>
  <c r="B73" i="26"/>
  <c r="C72" i="26"/>
  <c r="B72" i="26"/>
  <c r="C68" i="26"/>
  <c r="B68" i="26"/>
  <c r="C67" i="26"/>
  <c r="B67" i="26"/>
  <c r="I61" i="26"/>
  <c r="C32" i="26"/>
  <c r="B32" i="26"/>
  <c r="I32" i="26" s="1"/>
  <c r="K32" i="26" s="1"/>
  <c r="C31" i="26"/>
  <c r="B31" i="26"/>
  <c r="I31" i="26" s="1"/>
  <c r="K31" i="26" s="1"/>
  <c r="I26" i="26"/>
  <c r="I23" i="26"/>
  <c r="J23" i="26" s="1"/>
  <c r="F23" i="26"/>
  <c r="M21" i="26"/>
  <c r="I21" i="26"/>
  <c r="J21" i="26" s="1"/>
  <c r="F21" i="26"/>
  <c r="J18" i="26"/>
  <c r="L18" i="26" s="1"/>
  <c r="J17" i="26"/>
  <c r="L17" i="26" s="1"/>
  <c r="E16" i="26"/>
  <c r="D16" i="26"/>
  <c r="C16" i="26"/>
  <c r="B16" i="26"/>
  <c r="B119" i="26" s="1"/>
  <c r="H14" i="26"/>
  <c r="Q12" i="26"/>
  <c r="M12" i="26"/>
  <c r="J12" i="26"/>
  <c r="L12" i="26" s="1"/>
  <c r="F12" i="26"/>
  <c r="H12" i="26" s="1"/>
  <c r="Q11" i="26"/>
  <c r="M11" i="26"/>
  <c r="J11" i="26"/>
  <c r="L11" i="26" s="1"/>
  <c r="F11" i="26"/>
  <c r="H11" i="26" s="1"/>
  <c r="I10" i="26"/>
  <c r="E10" i="26"/>
  <c r="D10" i="26"/>
  <c r="B10" i="26"/>
  <c r="F17" i="25"/>
  <c r="F18" i="25"/>
  <c r="I23" i="25"/>
  <c r="J23" i="25" s="1"/>
  <c r="F23" i="25"/>
  <c r="M21" i="25"/>
  <c r="I21" i="25"/>
  <c r="J21" i="25" s="1"/>
  <c r="B66" i="26" l="1"/>
  <c r="F10" i="26"/>
  <c r="H10" i="26" s="1"/>
  <c r="C111" i="27"/>
  <c r="F10" i="27"/>
  <c r="H10" i="27" s="1"/>
  <c r="C66" i="26"/>
  <c r="F16" i="26"/>
  <c r="H16" i="26" s="1"/>
  <c r="C125" i="26"/>
  <c r="J10" i="27"/>
  <c r="L10" i="27" s="1"/>
  <c r="M10" i="27"/>
  <c r="C66" i="27"/>
  <c r="C111" i="26"/>
  <c r="B30" i="27"/>
  <c r="I30" i="27" s="1"/>
  <c r="K30" i="27" s="1"/>
  <c r="K89" i="27"/>
  <c r="C30" i="27"/>
  <c r="B89" i="27"/>
  <c r="B125" i="27"/>
  <c r="C30" i="26"/>
  <c r="B89" i="26"/>
  <c r="B125" i="26"/>
  <c r="I16" i="27"/>
  <c r="M16" i="27" s="1"/>
  <c r="C125" i="27"/>
  <c r="K89" i="26"/>
  <c r="B66" i="27"/>
  <c r="C89" i="27"/>
  <c r="C89" i="26"/>
  <c r="L89" i="26"/>
  <c r="I16" i="26"/>
  <c r="M16" i="26" s="1"/>
  <c r="M10" i="26"/>
  <c r="B30" i="26"/>
  <c r="I30" i="26" s="1"/>
  <c r="K30" i="26" s="1"/>
  <c r="L89" i="27"/>
  <c r="F16" i="27"/>
  <c r="H16" i="27" s="1"/>
  <c r="B111" i="27"/>
  <c r="I111" i="27" s="1"/>
  <c r="K111" i="27" s="1"/>
  <c r="I31" i="27"/>
  <c r="K31" i="27" s="1"/>
  <c r="B111" i="26"/>
  <c r="I111" i="26" s="1"/>
  <c r="K111" i="26" s="1"/>
  <c r="J10" i="26"/>
  <c r="L10" i="26" s="1"/>
  <c r="I10" i="25"/>
  <c r="E10" i="25"/>
  <c r="D10" i="25"/>
  <c r="B10" i="25"/>
  <c r="E16" i="25"/>
  <c r="D16" i="25"/>
  <c r="B16" i="25"/>
  <c r="C127" i="25"/>
  <c r="B127" i="25"/>
  <c r="C126" i="25"/>
  <c r="B126" i="25"/>
  <c r="B123" i="25"/>
  <c r="B121" i="25"/>
  <c r="B120" i="25"/>
  <c r="C113" i="25"/>
  <c r="B113" i="25"/>
  <c r="C112" i="25"/>
  <c r="B112" i="25"/>
  <c r="I112" i="25" s="1"/>
  <c r="K112" i="25" s="1"/>
  <c r="L104" i="25"/>
  <c r="K104" i="25"/>
  <c r="C104" i="25"/>
  <c r="B104" i="25"/>
  <c r="L103" i="25"/>
  <c r="K103" i="25"/>
  <c r="C103" i="25"/>
  <c r="B103" i="25"/>
  <c r="L102" i="25"/>
  <c r="K102" i="25"/>
  <c r="C102" i="25"/>
  <c r="B102" i="25"/>
  <c r="L101" i="25"/>
  <c r="K101" i="25"/>
  <c r="C101" i="25"/>
  <c r="B101" i="25"/>
  <c r="L100" i="25"/>
  <c r="K100" i="25"/>
  <c r="C100" i="25"/>
  <c r="B100" i="25"/>
  <c r="L99" i="25"/>
  <c r="K99" i="25"/>
  <c r="C99" i="25"/>
  <c r="B99" i="25"/>
  <c r="L98" i="25"/>
  <c r="K98" i="25"/>
  <c r="C98" i="25"/>
  <c r="B98" i="25"/>
  <c r="L97" i="25"/>
  <c r="K97" i="25"/>
  <c r="C97" i="25"/>
  <c r="B97" i="25"/>
  <c r="L96" i="25"/>
  <c r="K96" i="25"/>
  <c r="C96" i="25"/>
  <c r="B96" i="25"/>
  <c r="L91" i="25"/>
  <c r="K91" i="25"/>
  <c r="J91" i="25"/>
  <c r="C91" i="25"/>
  <c r="B91" i="25"/>
  <c r="L90" i="25"/>
  <c r="K90" i="25"/>
  <c r="J90" i="25"/>
  <c r="C90" i="25"/>
  <c r="B90" i="25"/>
  <c r="J89" i="25"/>
  <c r="C80" i="25"/>
  <c r="B80" i="25"/>
  <c r="C79" i="25"/>
  <c r="B79" i="25"/>
  <c r="C78" i="25"/>
  <c r="B78" i="25"/>
  <c r="C77" i="25"/>
  <c r="B77" i="25"/>
  <c r="C76" i="25"/>
  <c r="B76" i="25"/>
  <c r="C75" i="25"/>
  <c r="B75" i="25"/>
  <c r="C74" i="25"/>
  <c r="B74" i="25"/>
  <c r="C73" i="25"/>
  <c r="B73" i="25"/>
  <c r="C72" i="25"/>
  <c r="B72" i="25"/>
  <c r="C68" i="25"/>
  <c r="B68" i="25"/>
  <c r="C67" i="25"/>
  <c r="B67" i="25"/>
  <c r="I61" i="25"/>
  <c r="C32" i="25"/>
  <c r="B32" i="25"/>
  <c r="C31" i="25"/>
  <c r="B31" i="25"/>
  <c r="I31" i="25" s="1"/>
  <c r="K31" i="25" s="1"/>
  <c r="I26" i="25"/>
  <c r="H26" i="25"/>
  <c r="F21" i="25"/>
  <c r="M18" i="25"/>
  <c r="J18" i="25"/>
  <c r="L18" i="25" s="1"/>
  <c r="H18" i="25"/>
  <c r="M17" i="25"/>
  <c r="J17" i="25"/>
  <c r="L17" i="25" s="1"/>
  <c r="H17" i="25"/>
  <c r="C16" i="25"/>
  <c r="H14" i="25"/>
  <c r="Q12" i="25"/>
  <c r="M12" i="25"/>
  <c r="J12" i="25"/>
  <c r="L12" i="25" s="1"/>
  <c r="F12" i="25"/>
  <c r="H12" i="25" s="1"/>
  <c r="Q11" i="25"/>
  <c r="M11" i="25"/>
  <c r="J11" i="25"/>
  <c r="L11" i="25" s="1"/>
  <c r="F11" i="25"/>
  <c r="H11" i="25" s="1"/>
  <c r="I16" i="25" l="1"/>
  <c r="C125" i="25"/>
  <c r="M10" i="25"/>
  <c r="C66" i="25"/>
  <c r="F10" i="25"/>
  <c r="H10" i="25" s="1"/>
  <c r="B89" i="25"/>
  <c r="B125" i="25"/>
  <c r="F16" i="25"/>
  <c r="H16" i="25" s="1"/>
  <c r="C89" i="25"/>
  <c r="B111" i="25"/>
  <c r="I111" i="25" s="1"/>
  <c r="K111" i="25" s="1"/>
  <c r="J16" i="26"/>
  <c r="L16" i="26" s="1"/>
  <c r="K89" i="25"/>
  <c r="B30" i="25"/>
  <c r="I30" i="25" s="1"/>
  <c r="K30" i="25" s="1"/>
  <c r="I113" i="25"/>
  <c r="K113" i="25" s="1"/>
  <c r="L89" i="25"/>
  <c r="J16" i="27"/>
  <c r="L16" i="27" s="1"/>
  <c r="C111" i="25"/>
  <c r="M16" i="25"/>
  <c r="J10" i="25"/>
  <c r="L10" i="25" s="1"/>
  <c r="J16" i="25"/>
  <c r="L16" i="25" s="1"/>
  <c r="C30" i="25"/>
  <c r="I32" i="25"/>
  <c r="K32" i="25" s="1"/>
  <c r="B66" i="25"/>
  <c r="B119" i="25"/>
  <c r="I26" i="24" l="1"/>
  <c r="H26" i="24"/>
  <c r="J23" i="24"/>
  <c r="M21" i="24"/>
  <c r="I21" i="24"/>
  <c r="J21" i="24" s="1"/>
  <c r="F21" i="24"/>
  <c r="B23" i="23" l="1"/>
  <c r="F18" i="24"/>
  <c r="H18" i="24" s="1"/>
  <c r="F17" i="24"/>
  <c r="H17" i="24" s="1"/>
  <c r="C8" i="23"/>
  <c r="C10" i="23" s="1"/>
  <c r="M17" i="24"/>
  <c r="C126" i="24"/>
  <c r="B123" i="24"/>
  <c r="B121" i="24"/>
  <c r="B120" i="24"/>
  <c r="C113" i="24"/>
  <c r="B113" i="24"/>
  <c r="I113" i="24" s="1"/>
  <c r="K113" i="24" s="1"/>
  <c r="C112" i="24"/>
  <c r="B112" i="24"/>
  <c r="I112" i="24" s="1"/>
  <c r="K112" i="24" s="1"/>
  <c r="L104" i="24"/>
  <c r="K104" i="24"/>
  <c r="C104" i="24"/>
  <c r="B104" i="24"/>
  <c r="L103" i="24"/>
  <c r="K103" i="24"/>
  <c r="C103" i="24"/>
  <c r="B103" i="24"/>
  <c r="L101" i="24"/>
  <c r="K101" i="24"/>
  <c r="C101" i="24"/>
  <c r="B101" i="24"/>
  <c r="L100" i="24"/>
  <c r="K100" i="24"/>
  <c r="C100" i="24"/>
  <c r="B100" i="24"/>
  <c r="L99" i="24"/>
  <c r="K99" i="24"/>
  <c r="C99" i="24"/>
  <c r="B99" i="24"/>
  <c r="L98" i="24"/>
  <c r="K98" i="24"/>
  <c r="C98" i="24"/>
  <c r="B98" i="24"/>
  <c r="K97" i="24"/>
  <c r="C97" i="24"/>
  <c r="L91" i="24"/>
  <c r="K91" i="24"/>
  <c r="J91" i="24"/>
  <c r="C91" i="24"/>
  <c r="B91" i="24"/>
  <c r="L90" i="24"/>
  <c r="K90" i="24"/>
  <c r="J90" i="24"/>
  <c r="C90" i="24"/>
  <c r="B90" i="24"/>
  <c r="J89" i="24"/>
  <c r="C80" i="24"/>
  <c r="B80" i="24"/>
  <c r="C79" i="24"/>
  <c r="B79" i="24"/>
  <c r="C77" i="24"/>
  <c r="B77" i="24"/>
  <c r="C76" i="24"/>
  <c r="B76" i="24"/>
  <c r="C75" i="24"/>
  <c r="B75" i="24"/>
  <c r="C74" i="24"/>
  <c r="B74" i="24"/>
  <c r="C73" i="24"/>
  <c r="C68" i="24"/>
  <c r="B68" i="24"/>
  <c r="C67" i="24"/>
  <c r="B67" i="24"/>
  <c r="I61" i="24"/>
  <c r="C32" i="24"/>
  <c r="B32" i="24"/>
  <c r="I32" i="24" s="1"/>
  <c r="K32" i="24" s="1"/>
  <c r="C31" i="24"/>
  <c r="B31" i="24"/>
  <c r="I31" i="24" s="1"/>
  <c r="K31" i="24" s="1"/>
  <c r="C102" i="24"/>
  <c r="L102" i="24"/>
  <c r="C127" i="24"/>
  <c r="B127" i="24"/>
  <c r="L97" i="24"/>
  <c r="B73" i="24"/>
  <c r="K96" i="24"/>
  <c r="M18" i="24"/>
  <c r="J18" i="24"/>
  <c r="L18" i="24" s="1"/>
  <c r="E16" i="24"/>
  <c r="D16" i="24"/>
  <c r="C16" i="24"/>
  <c r="B16" i="24"/>
  <c r="H14" i="24"/>
  <c r="Q12" i="24"/>
  <c r="M12" i="24"/>
  <c r="J12" i="24"/>
  <c r="L12" i="24" s="1"/>
  <c r="F12" i="24"/>
  <c r="H12" i="24" s="1"/>
  <c r="Q11" i="24"/>
  <c r="M11" i="24"/>
  <c r="J11" i="24"/>
  <c r="L11" i="24" s="1"/>
  <c r="F11" i="24"/>
  <c r="H11" i="24" s="1"/>
  <c r="I10" i="24"/>
  <c r="E10" i="24"/>
  <c r="D10" i="24"/>
  <c r="B10" i="24"/>
  <c r="B112" i="23"/>
  <c r="B115" i="23" s="1"/>
  <c r="B92" i="23"/>
  <c r="C91" i="23"/>
  <c r="C92" i="23" s="1"/>
  <c r="D76" i="23"/>
  <c r="C76" i="23"/>
  <c r="B76" i="23"/>
  <c r="D75" i="23"/>
  <c r="C75" i="23"/>
  <c r="B75" i="23"/>
  <c r="B56" i="23"/>
  <c r="C55" i="23"/>
  <c r="C56" i="23" s="1"/>
  <c r="D37" i="23"/>
  <c r="D39" i="23" s="1"/>
  <c r="C37" i="23"/>
  <c r="C39" i="23" s="1"/>
  <c r="B35" i="23"/>
  <c r="B34" i="23"/>
  <c r="D25" i="23"/>
  <c r="C25" i="23"/>
  <c r="K23" i="23"/>
  <c r="G23" i="23"/>
  <c r="B22" i="23"/>
  <c r="D16" i="23"/>
  <c r="D18" i="23" s="1"/>
  <c r="C16" i="23"/>
  <c r="C18" i="23" s="1"/>
  <c r="B14" i="23"/>
  <c r="B13" i="23"/>
  <c r="D8" i="23"/>
  <c r="D10" i="23" s="1"/>
  <c r="B6" i="23"/>
  <c r="B5" i="23"/>
  <c r="J43" i="21"/>
  <c r="F43" i="21"/>
  <c r="M41" i="21"/>
  <c r="C111" i="24" l="1"/>
  <c r="B30" i="24"/>
  <c r="I30" i="24" s="1"/>
  <c r="K30" i="24" s="1"/>
  <c r="B89" i="24"/>
  <c r="K89" i="24"/>
  <c r="C66" i="24"/>
  <c r="C30" i="24"/>
  <c r="I16" i="24"/>
  <c r="M16" i="24" s="1"/>
  <c r="B66" i="24"/>
  <c r="C89" i="24"/>
  <c r="C125" i="24"/>
  <c r="B78" i="24"/>
  <c r="K102" i="24"/>
  <c r="B16" i="23"/>
  <c r="B18" i="23" s="1"/>
  <c r="B37" i="23"/>
  <c r="B39" i="23" s="1"/>
  <c r="B25" i="23"/>
  <c r="B8" i="23"/>
  <c r="B10" i="23" s="1"/>
  <c r="F10" i="24"/>
  <c r="H10" i="24" s="1"/>
  <c r="J10" i="24"/>
  <c r="L10" i="24" s="1"/>
  <c r="J17" i="24"/>
  <c r="L17" i="24" s="1"/>
  <c r="L89" i="24"/>
  <c r="F16" i="24"/>
  <c r="H16" i="24" s="1"/>
  <c r="C96" i="24"/>
  <c r="C72" i="24"/>
  <c r="C78" i="24"/>
  <c r="B111" i="24"/>
  <c r="I111" i="24" s="1"/>
  <c r="K111" i="24" s="1"/>
  <c r="M10" i="24"/>
  <c r="L96" i="24"/>
  <c r="B126" i="24"/>
  <c r="B125" i="24" s="1"/>
  <c r="B102" i="24"/>
  <c r="B119" i="24"/>
  <c r="B97" i="24"/>
  <c r="B35" i="22"/>
  <c r="B34" i="22"/>
  <c r="B13" i="22"/>
  <c r="I41" i="21"/>
  <c r="J16" i="24" l="1"/>
  <c r="L16" i="24" s="1"/>
  <c r="B72" i="24"/>
  <c r="B96" i="24"/>
  <c r="B113" i="22"/>
  <c r="B116" i="22" s="1"/>
  <c r="B93" i="22"/>
  <c r="C92" i="22"/>
  <c r="C93" i="22" s="1"/>
  <c r="D77" i="22"/>
  <c r="C77" i="22"/>
  <c r="B77" i="22"/>
  <c r="D76" i="22"/>
  <c r="C76" i="22"/>
  <c r="B76" i="22"/>
  <c r="B57" i="22"/>
  <c r="C56" i="22"/>
  <c r="C57" i="22" s="1"/>
  <c r="D38" i="22"/>
  <c r="D40" i="22" s="1"/>
  <c r="C38" i="22"/>
  <c r="C40" i="22" s="1"/>
  <c r="B38" i="22"/>
  <c r="B40" i="22" s="1"/>
  <c r="D25" i="22"/>
  <c r="D27" i="22" s="1"/>
  <c r="C25" i="22"/>
  <c r="C27" i="22" s="1"/>
  <c r="K23" i="22"/>
  <c r="G23" i="22"/>
  <c r="B23" i="22"/>
  <c r="B22" i="22"/>
  <c r="D16" i="22"/>
  <c r="D18" i="22" s="1"/>
  <c r="C16" i="22"/>
  <c r="C18" i="22" s="1"/>
  <c r="B14" i="22"/>
  <c r="B16" i="22" s="1"/>
  <c r="B18" i="22" s="1"/>
  <c r="D8" i="22"/>
  <c r="D10" i="22" s="1"/>
  <c r="C8" i="22"/>
  <c r="C10" i="22" s="1"/>
  <c r="B6" i="22"/>
  <c r="B5" i="22"/>
  <c r="M11" i="21"/>
  <c r="M18" i="21"/>
  <c r="M17" i="21"/>
  <c r="B16" i="21"/>
  <c r="F11" i="21"/>
  <c r="H11" i="21" s="1"/>
  <c r="C146" i="21"/>
  <c r="B143" i="21"/>
  <c r="B141" i="21"/>
  <c r="B140" i="21"/>
  <c r="C133" i="21"/>
  <c r="B133" i="21"/>
  <c r="I133" i="21" s="1"/>
  <c r="K133" i="21" s="1"/>
  <c r="C132" i="21"/>
  <c r="B132" i="21"/>
  <c r="I132" i="21" s="1"/>
  <c r="K132" i="21" s="1"/>
  <c r="L124" i="21"/>
  <c r="K124" i="21"/>
  <c r="C124" i="21"/>
  <c r="B124" i="21"/>
  <c r="L123" i="21"/>
  <c r="K123" i="21"/>
  <c r="C123" i="21"/>
  <c r="B123" i="21"/>
  <c r="L121" i="21"/>
  <c r="K121" i="21"/>
  <c r="C121" i="21"/>
  <c r="B121" i="21"/>
  <c r="L120" i="21"/>
  <c r="K120" i="21"/>
  <c r="C120" i="21"/>
  <c r="B120" i="21"/>
  <c r="L119" i="21"/>
  <c r="K119" i="21"/>
  <c r="C119" i="21"/>
  <c r="B119" i="21"/>
  <c r="L118" i="21"/>
  <c r="K118" i="21"/>
  <c r="C118" i="21"/>
  <c r="B118" i="21"/>
  <c r="K117" i="21"/>
  <c r="L111" i="21"/>
  <c r="K111" i="21"/>
  <c r="J111" i="21"/>
  <c r="C111" i="21"/>
  <c r="B111" i="21"/>
  <c r="L110" i="21"/>
  <c r="K110" i="21"/>
  <c r="J110" i="21"/>
  <c r="C110" i="21"/>
  <c r="B110" i="21"/>
  <c r="J109" i="21"/>
  <c r="C100" i="21"/>
  <c r="B100" i="21"/>
  <c r="C99" i="21"/>
  <c r="B99" i="21"/>
  <c r="C97" i="21"/>
  <c r="B97" i="21"/>
  <c r="C96" i="21"/>
  <c r="B96" i="21"/>
  <c r="C95" i="21"/>
  <c r="B95" i="21"/>
  <c r="C94" i="21"/>
  <c r="B94" i="21"/>
  <c r="C88" i="21"/>
  <c r="B88" i="21"/>
  <c r="C87" i="21"/>
  <c r="B87" i="21"/>
  <c r="I81" i="21"/>
  <c r="C52" i="21"/>
  <c r="B52" i="21"/>
  <c r="I52" i="21" s="1"/>
  <c r="K52" i="21" s="1"/>
  <c r="C51" i="21"/>
  <c r="B51" i="21"/>
  <c r="I51" i="21" s="1"/>
  <c r="K51" i="21" s="1"/>
  <c r="I46" i="21"/>
  <c r="H46" i="21"/>
  <c r="J41" i="21"/>
  <c r="F41" i="21"/>
  <c r="I38" i="21"/>
  <c r="J38" i="21" s="1"/>
  <c r="F38" i="21"/>
  <c r="I37" i="21"/>
  <c r="M37" i="21" s="1"/>
  <c r="F37" i="21"/>
  <c r="I36" i="21"/>
  <c r="M36" i="21" s="1"/>
  <c r="F36" i="21"/>
  <c r="E35" i="21"/>
  <c r="C122" i="21" s="1"/>
  <c r="D35" i="21"/>
  <c r="L122" i="21" s="1"/>
  <c r="C35" i="21"/>
  <c r="C147" i="21" s="1"/>
  <c r="B35" i="21"/>
  <c r="B147" i="21" s="1"/>
  <c r="M34" i="21"/>
  <c r="J34" i="21"/>
  <c r="F34" i="21"/>
  <c r="M33" i="21"/>
  <c r="J33" i="21"/>
  <c r="F33" i="21"/>
  <c r="M32" i="21"/>
  <c r="J32" i="21"/>
  <c r="F32" i="21"/>
  <c r="M31" i="21"/>
  <c r="J31" i="21"/>
  <c r="F31" i="21"/>
  <c r="I30" i="21"/>
  <c r="E30" i="21"/>
  <c r="C117" i="21" s="1"/>
  <c r="D30" i="21"/>
  <c r="L117" i="21" s="1"/>
  <c r="B30" i="21"/>
  <c r="B146" i="21" s="1"/>
  <c r="I27" i="21"/>
  <c r="M27" i="21" s="1"/>
  <c r="F27" i="21"/>
  <c r="H27" i="21" s="1"/>
  <c r="I26" i="21"/>
  <c r="M26" i="21" s="1"/>
  <c r="F26" i="21"/>
  <c r="H26" i="21" s="1"/>
  <c r="E25" i="21"/>
  <c r="D25" i="21"/>
  <c r="B25" i="21"/>
  <c r="I24" i="21"/>
  <c r="M24" i="21" s="1"/>
  <c r="I23" i="21"/>
  <c r="M23" i="21" s="1"/>
  <c r="F23" i="21"/>
  <c r="H23" i="21" s="1"/>
  <c r="I22" i="21"/>
  <c r="J22" i="21" s="1"/>
  <c r="L22" i="21" s="1"/>
  <c r="F22" i="21"/>
  <c r="H22" i="21" s="1"/>
  <c r="E21" i="21"/>
  <c r="D21" i="21"/>
  <c r="B21" i="21"/>
  <c r="J18" i="21"/>
  <c r="L18" i="21" s="1"/>
  <c r="F18" i="21"/>
  <c r="H18" i="21" s="1"/>
  <c r="J17" i="21"/>
  <c r="L17" i="21" s="1"/>
  <c r="F17" i="21"/>
  <c r="H17" i="21" s="1"/>
  <c r="E16" i="21"/>
  <c r="D16" i="21"/>
  <c r="C16" i="21"/>
  <c r="H14" i="21"/>
  <c r="Q12" i="21"/>
  <c r="M12" i="21"/>
  <c r="J12" i="21"/>
  <c r="L12" i="21" s="1"/>
  <c r="F12" i="21"/>
  <c r="H12" i="21" s="1"/>
  <c r="Q11" i="21"/>
  <c r="J11" i="21"/>
  <c r="L11" i="21" s="1"/>
  <c r="I10" i="21"/>
  <c r="E10" i="21"/>
  <c r="D10" i="21"/>
  <c r="B10" i="21"/>
  <c r="E6" i="21"/>
  <c r="G6" i="21" s="1"/>
  <c r="I6" i="21" s="1"/>
  <c r="D6" i="21"/>
  <c r="F6" i="21" s="1"/>
  <c r="H6" i="21" s="1"/>
  <c r="E5" i="21"/>
  <c r="G5" i="21" s="1"/>
  <c r="I5" i="21" s="1"/>
  <c r="D5" i="21"/>
  <c r="F5" i="21" s="1"/>
  <c r="H5" i="21" s="1"/>
  <c r="E4" i="21"/>
  <c r="G4" i="21" s="1"/>
  <c r="I4" i="21" s="1"/>
  <c r="D4" i="21"/>
  <c r="F4" i="21" s="1"/>
  <c r="H4" i="21" s="1"/>
  <c r="I21" i="21" l="1"/>
  <c r="M21" i="21" s="1"/>
  <c r="C109" i="21"/>
  <c r="C131" i="21"/>
  <c r="C86" i="21"/>
  <c r="F21" i="21"/>
  <c r="H21" i="21" s="1"/>
  <c r="J23" i="21"/>
  <c r="L23" i="21" s="1"/>
  <c r="C145" i="21"/>
  <c r="F25" i="21"/>
  <c r="H25" i="21" s="1"/>
  <c r="C50" i="21"/>
  <c r="K109" i="21"/>
  <c r="B8" i="22"/>
  <c r="B10" i="22" s="1"/>
  <c r="M30" i="21"/>
  <c r="M22" i="21"/>
  <c r="B131" i="21"/>
  <c r="I131" i="21" s="1"/>
  <c r="K131" i="21" s="1"/>
  <c r="B25" i="22"/>
  <c r="B27" i="22" s="1"/>
  <c r="K122" i="21"/>
  <c r="D29" i="21"/>
  <c r="L116" i="21" s="1"/>
  <c r="C29" i="21"/>
  <c r="E29" i="21"/>
  <c r="C116" i="21" s="1"/>
  <c r="I35" i="21"/>
  <c r="J35" i="21" s="1"/>
  <c r="M38" i="21"/>
  <c r="M35" i="21" s="1"/>
  <c r="F30" i="21"/>
  <c r="B93" i="21"/>
  <c r="J37" i="21"/>
  <c r="C93" i="21"/>
  <c r="J30" i="21"/>
  <c r="F16" i="21"/>
  <c r="H16" i="21" s="1"/>
  <c r="B86" i="21"/>
  <c r="B109" i="21"/>
  <c r="B139" i="21"/>
  <c r="L109" i="21"/>
  <c r="I16" i="21"/>
  <c r="M16" i="21" s="1"/>
  <c r="B50" i="21"/>
  <c r="I50" i="21" s="1"/>
  <c r="K50" i="21" s="1"/>
  <c r="M10" i="21"/>
  <c r="F10" i="21"/>
  <c r="H10" i="21" s="1"/>
  <c r="J10" i="21"/>
  <c r="L10" i="21" s="1"/>
  <c r="B145" i="21"/>
  <c r="B98" i="21"/>
  <c r="J27" i="21"/>
  <c r="L27" i="21" s="1"/>
  <c r="J36" i="21"/>
  <c r="C98" i="21"/>
  <c r="B117" i="21"/>
  <c r="F35" i="21"/>
  <c r="J26" i="21"/>
  <c r="L26" i="21" s="1"/>
  <c r="I25" i="21"/>
  <c r="J25" i="21" s="1"/>
  <c r="L25" i="21" s="1"/>
  <c r="B29" i="21"/>
  <c r="B122" i="21"/>
  <c r="M12" i="19"/>
  <c r="M11" i="19"/>
  <c r="Q12" i="19"/>
  <c r="Q11" i="19"/>
  <c r="F29" i="21" l="1"/>
  <c r="J21" i="21"/>
  <c r="L21" i="21" s="1"/>
  <c r="I29" i="21"/>
  <c r="J29" i="21" s="1"/>
  <c r="K116" i="21"/>
  <c r="C92" i="21"/>
  <c r="J16" i="21"/>
  <c r="L16" i="21" s="1"/>
  <c r="B116" i="21"/>
  <c r="B92" i="21"/>
  <c r="M25" i="21"/>
  <c r="B112" i="20"/>
  <c r="B115" i="20" s="1"/>
  <c r="B92" i="20"/>
  <c r="C91" i="20"/>
  <c r="C92" i="20" s="1"/>
  <c r="D76" i="20"/>
  <c r="C76" i="20"/>
  <c r="B76" i="20"/>
  <c r="D75" i="20"/>
  <c r="C75" i="20"/>
  <c r="B75" i="20"/>
  <c r="B56" i="20"/>
  <c r="C55" i="20"/>
  <c r="C56" i="20" s="1"/>
  <c r="D37" i="20"/>
  <c r="D39" i="20" s="1"/>
  <c r="C37" i="20"/>
  <c r="C39" i="20" s="1"/>
  <c r="B35" i="20"/>
  <c r="B34" i="20"/>
  <c r="D25" i="20"/>
  <c r="D27" i="20" s="1"/>
  <c r="C25" i="20"/>
  <c r="C27" i="20" s="1"/>
  <c r="K23" i="20"/>
  <c r="G23" i="20"/>
  <c r="B23" i="20"/>
  <c r="B22" i="20"/>
  <c r="D16" i="20"/>
  <c r="D18" i="20" s="1"/>
  <c r="C16" i="20"/>
  <c r="C18" i="20" s="1"/>
  <c r="B14" i="20"/>
  <c r="B13" i="20"/>
  <c r="D8" i="20"/>
  <c r="D10" i="20" s="1"/>
  <c r="C8" i="20"/>
  <c r="C10" i="20" s="1"/>
  <c r="B6" i="20"/>
  <c r="B5" i="20"/>
  <c r="I44" i="19"/>
  <c r="H44" i="19"/>
  <c r="M41" i="19"/>
  <c r="I41" i="19"/>
  <c r="J41" i="19" s="1"/>
  <c r="B8" i="20" l="1"/>
  <c r="B10" i="20" s="1"/>
  <c r="B37" i="20"/>
  <c r="B39" i="20" s="1"/>
  <c r="B16" i="20"/>
  <c r="B18" i="20" s="1"/>
  <c r="M29" i="21"/>
  <c r="B25" i="20"/>
  <c r="B27" i="20" s="1"/>
  <c r="C144" i="19"/>
  <c r="B141" i="19"/>
  <c r="B139" i="19"/>
  <c r="B138" i="19"/>
  <c r="C131" i="19"/>
  <c r="B131" i="19"/>
  <c r="I131" i="19" s="1"/>
  <c r="K131" i="19" s="1"/>
  <c r="C130" i="19"/>
  <c r="B130" i="19"/>
  <c r="I130" i="19" s="1"/>
  <c r="K130" i="19" s="1"/>
  <c r="L122" i="19"/>
  <c r="K122" i="19"/>
  <c r="C122" i="19"/>
  <c r="B122" i="19"/>
  <c r="L121" i="19"/>
  <c r="K121" i="19"/>
  <c r="C121" i="19"/>
  <c r="B121" i="19"/>
  <c r="L119" i="19"/>
  <c r="K119" i="19"/>
  <c r="C119" i="19"/>
  <c r="B119" i="19"/>
  <c r="L118" i="19"/>
  <c r="K118" i="19"/>
  <c r="C118" i="19"/>
  <c r="B118" i="19"/>
  <c r="L117" i="19"/>
  <c r="K117" i="19"/>
  <c r="C117" i="19"/>
  <c r="B117" i="19"/>
  <c r="L116" i="19"/>
  <c r="K116" i="19"/>
  <c r="C116" i="19"/>
  <c r="B116" i="19"/>
  <c r="K115" i="19"/>
  <c r="L109" i="19"/>
  <c r="K109" i="19"/>
  <c r="J109" i="19"/>
  <c r="C109" i="19"/>
  <c r="B109" i="19"/>
  <c r="L108" i="19"/>
  <c r="K108" i="19"/>
  <c r="J108" i="19"/>
  <c r="C108" i="19"/>
  <c r="B108" i="19"/>
  <c r="J107" i="19"/>
  <c r="C98" i="19"/>
  <c r="B98" i="19"/>
  <c r="C97" i="19"/>
  <c r="B97" i="19"/>
  <c r="C95" i="19"/>
  <c r="B95" i="19"/>
  <c r="C94" i="19"/>
  <c r="B94" i="19"/>
  <c r="C93" i="19"/>
  <c r="B93" i="19"/>
  <c r="C92" i="19"/>
  <c r="B92" i="19"/>
  <c r="C86" i="19"/>
  <c r="B86" i="19"/>
  <c r="C85" i="19"/>
  <c r="B85" i="19"/>
  <c r="I79" i="19"/>
  <c r="C50" i="19"/>
  <c r="B50" i="19"/>
  <c r="I50" i="19" s="1"/>
  <c r="K50" i="19" s="1"/>
  <c r="C49" i="19"/>
  <c r="B49" i="19"/>
  <c r="I49" i="19" s="1"/>
  <c r="K49" i="19" s="1"/>
  <c r="F41" i="19"/>
  <c r="I38" i="19"/>
  <c r="J38" i="19" s="1"/>
  <c r="F38" i="19"/>
  <c r="I37" i="19"/>
  <c r="M37" i="19" s="1"/>
  <c r="F37" i="19"/>
  <c r="I36" i="19"/>
  <c r="M36" i="19" s="1"/>
  <c r="F36" i="19"/>
  <c r="E35" i="19"/>
  <c r="C120" i="19" s="1"/>
  <c r="D35" i="19"/>
  <c r="L120" i="19" s="1"/>
  <c r="C35" i="19"/>
  <c r="C145" i="19" s="1"/>
  <c r="B35" i="19"/>
  <c r="B145" i="19" s="1"/>
  <c r="M34" i="19"/>
  <c r="J34" i="19"/>
  <c r="F34" i="19"/>
  <c r="M33" i="19"/>
  <c r="J33" i="19"/>
  <c r="F33" i="19"/>
  <c r="M32" i="19"/>
  <c r="J32" i="19"/>
  <c r="F32" i="19"/>
  <c r="M31" i="19"/>
  <c r="J31" i="19"/>
  <c r="F31" i="19"/>
  <c r="I30" i="19"/>
  <c r="E30" i="19"/>
  <c r="D30" i="19"/>
  <c r="L115" i="19" s="1"/>
  <c r="B30" i="19"/>
  <c r="B144" i="19" s="1"/>
  <c r="I27" i="19"/>
  <c r="M27" i="19" s="1"/>
  <c r="F27" i="19"/>
  <c r="H27" i="19" s="1"/>
  <c r="I26" i="19"/>
  <c r="M26" i="19" s="1"/>
  <c r="F26" i="19"/>
  <c r="H26" i="19" s="1"/>
  <c r="E25" i="19"/>
  <c r="D25" i="19"/>
  <c r="B25" i="19"/>
  <c r="I24" i="19"/>
  <c r="M24" i="19" s="1"/>
  <c r="I23" i="19"/>
  <c r="M23" i="19" s="1"/>
  <c r="F23" i="19"/>
  <c r="H23" i="19" s="1"/>
  <c r="I22" i="19"/>
  <c r="M22" i="19" s="1"/>
  <c r="F22" i="19"/>
  <c r="H22" i="19" s="1"/>
  <c r="E21" i="19"/>
  <c r="D21" i="19"/>
  <c r="B21" i="19"/>
  <c r="M18" i="19"/>
  <c r="J18" i="19"/>
  <c r="L18" i="19" s="1"/>
  <c r="F18" i="19"/>
  <c r="H18" i="19" s="1"/>
  <c r="M17" i="19"/>
  <c r="J17" i="19"/>
  <c r="L17" i="19" s="1"/>
  <c r="F17" i="19"/>
  <c r="H17" i="19" s="1"/>
  <c r="E16" i="19"/>
  <c r="D16" i="19"/>
  <c r="C16" i="19"/>
  <c r="B16" i="19"/>
  <c r="H14" i="19"/>
  <c r="J12" i="19"/>
  <c r="L12" i="19" s="1"/>
  <c r="F12" i="19"/>
  <c r="H12" i="19" s="1"/>
  <c r="J11" i="19"/>
  <c r="L11" i="19" s="1"/>
  <c r="F11" i="19"/>
  <c r="H11" i="19" s="1"/>
  <c r="I10" i="19"/>
  <c r="E10" i="19"/>
  <c r="D10" i="19"/>
  <c r="B10" i="19"/>
  <c r="E6" i="19"/>
  <c r="G6" i="19" s="1"/>
  <c r="I6" i="19" s="1"/>
  <c r="D6" i="19"/>
  <c r="F6" i="19" s="1"/>
  <c r="H6" i="19" s="1"/>
  <c r="E5" i="19"/>
  <c r="G5" i="19" s="1"/>
  <c r="I5" i="19" s="1"/>
  <c r="D5" i="19"/>
  <c r="F5" i="19" s="1"/>
  <c r="H5" i="19" s="1"/>
  <c r="E4" i="19"/>
  <c r="G4" i="19" s="1"/>
  <c r="I4" i="19" s="1"/>
  <c r="D4" i="19"/>
  <c r="F4" i="19" s="1"/>
  <c r="H4" i="19" s="1"/>
  <c r="B56" i="18"/>
  <c r="C55" i="18"/>
  <c r="C56" i="18" s="1"/>
  <c r="B112" i="18"/>
  <c r="B115" i="18" s="1"/>
  <c r="B92" i="18"/>
  <c r="C91" i="18"/>
  <c r="C92" i="18" s="1"/>
  <c r="D76" i="18"/>
  <c r="C76" i="18"/>
  <c r="B76" i="18"/>
  <c r="D75" i="18"/>
  <c r="C75" i="18"/>
  <c r="B75" i="18"/>
  <c r="D37" i="18"/>
  <c r="D39" i="18" s="1"/>
  <c r="C37" i="18"/>
  <c r="C39" i="18" s="1"/>
  <c r="B35" i="18"/>
  <c r="B34" i="18"/>
  <c r="D25" i="18"/>
  <c r="D27" i="18" s="1"/>
  <c r="C25" i="18"/>
  <c r="C27" i="18" s="1"/>
  <c r="K23" i="18"/>
  <c r="G23" i="18"/>
  <c r="B23" i="18"/>
  <c r="B22" i="18"/>
  <c r="D16" i="18"/>
  <c r="D18" i="18" s="1"/>
  <c r="C16" i="18"/>
  <c r="C18" i="18" s="1"/>
  <c r="B14" i="18"/>
  <c r="B13" i="18"/>
  <c r="D8" i="18"/>
  <c r="D10" i="18" s="1"/>
  <c r="C8" i="18"/>
  <c r="C10" i="18" s="1"/>
  <c r="B6" i="18"/>
  <c r="B5" i="18"/>
  <c r="F11" i="17"/>
  <c r="K107" i="19" l="1"/>
  <c r="C84" i="19"/>
  <c r="M30" i="19"/>
  <c r="C143" i="19"/>
  <c r="E29" i="19"/>
  <c r="C114" i="19" s="1"/>
  <c r="F21" i="19"/>
  <c r="H21" i="19" s="1"/>
  <c r="F25" i="19"/>
  <c r="H25" i="19" s="1"/>
  <c r="C129" i="19"/>
  <c r="M38" i="19"/>
  <c r="M35" i="19" s="1"/>
  <c r="I35" i="19"/>
  <c r="J35" i="19" s="1"/>
  <c r="B107" i="19"/>
  <c r="L107" i="19"/>
  <c r="C96" i="19"/>
  <c r="J37" i="19"/>
  <c r="F10" i="19"/>
  <c r="H10" i="19" s="1"/>
  <c r="D29" i="19"/>
  <c r="I21" i="19"/>
  <c r="J21" i="19" s="1"/>
  <c r="L21" i="19" s="1"/>
  <c r="J36" i="19"/>
  <c r="C48" i="19"/>
  <c r="B91" i="19"/>
  <c r="J23" i="19"/>
  <c r="L23" i="19" s="1"/>
  <c r="C115" i="19"/>
  <c r="J10" i="19"/>
  <c r="L10" i="19" s="1"/>
  <c r="K120" i="19"/>
  <c r="C29" i="19"/>
  <c r="K114" i="19" s="1"/>
  <c r="B48" i="19"/>
  <c r="I48" i="19" s="1"/>
  <c r="K48" i="19" s="1"/>
  <c r="B129" i="19"/>
  <c r="I129" i="19" s="1"/>
  <c r="K129" i="19" s="1"/>
  <c r="C107" i="19"/>
  <c r="I16" i="19"/>
  <c r="J16" i="19" s="1"/>
  <c r="L16" i="19" s="1"/>
  <c r="B84" i="19"/>
  <c r="F16" i="19"/>
  <c r="H16" i="19" s="1"/>
  <c r="C90" i="19"/>
  <c r="B143" i="19"/>
  <c r="F35" i="19"/>
  <c r="I25" i="19"/>
  <c r="J25" i="19" s="1"/>
  <c r="L25" i="19" s="1"/>
  <c r="M10" i="19"/>
  <c r="J27" i="19"/>
  <c r="L27" i="19" s="1"/>
  <c r="B120" i="19"/>
  <c r="B137" i="19"/>
  <c r="B29" i="19"/>
  <c r="B96" i="19"/>
  <c r="F30" i="19"/>
  <c r="J30" i="19"/>
  <c r="B115" i="19"/>
  <c r="J26" i="19"/>
  <c r="L26" i="19" s="1"/>
  <c r="C91" i="19"/>
  <c r="J22" i="19"/>
  <c r="L22" i="19" s="1"/>
  <c r="B37" i="18"/>
  <c r="B39" i="18" s="1"/>
  <c r="B25" i="18"/>
  <c r="B27" i="18" s="1"/>
  <c r="B16" i="18"/>
  <c r="B18" i="18" s="1"/>
  <c r="B8" i="18"/>
  <c r="B10" i="18" s="1"/>
  <c r="H44" i="17"/>
  <c r="I44" i="17"/>
  <c r="I41" i="17"/>
  <c r="J41" i="17" s="1"/>
  <c r="F29" i="19" l="1"/>
  <c r="I29" i="19"/>
  <c r="M29" i="19" s="1"/>
  <c r="L114" i="19"/>
  <c r="M25" i="19"/>
  <c r="M21" i="19"/>
  <c r="M16" i="19"/>
  <c r="B90" i="19"/>
  <c r="B114" i="19"/>
  <c r="C144" i="17"/>
  <c r="B141" i="17"/>
  <c r="B139" i="17"/>
  <c r="B138" i="17"/>
  <c r="C131" i="17"/>
  <c r="B131" i="17"/>
  <c r="I131" i="17" s="1"/>
  <c r="K131" i="17" s="1"/>
  <c r="C130" i="17"/>
  <c r="B130" i="17"/>
  <c r="I130" i="17" s="1"/>
  <c r="K130" i="17" s="1"/>
  <c r="L122" i="17"/>
  <c r="K122" i="17"/>
  <c r="C122" i="17"/>
  <c r="B122" i="17"/>
  <c r="L121" i="17"/>
  <c r="K121" i="17"/>
  <c r="C121" i="17"/>
  <c r="B121" i="17"/>
  <c r="L119" i="17"/>
  <c r="K119" i="17"/>
  <c r="C119" i="17"/>
  <c r="B119" i="17"/>
  <c r="L118" i="17"/>
  <c r="K118" i="17"/>
  <c r="C118" i="17"/>
  <c r="B118" i="17"/>
  <c r="L117" i="17"/>
  <c r="K117" i="17"/>
  <c r="C117" i="17"/>
  <c r="B117" i="17"/>
  <c r="L116" i="17"/>
  <c r="K116" i="17"/>
  <c r="C116" i="17"/>
  <c r="B116" i="17"/>
  <c r="K115" i="17"/>
  <c r="L109" i="17"/>
  <c r="K109" i="17"/>
  <c r="J109" i="17"/>
  <c r="C109" i="17"/>
  <c r="B109" i="17"/>
  <c r="L108" i="17"/>
  <c r="K108" i="17"/>
  <c r="J108" i="17"/>
  <c r="C108" i="17"/>
  <c r="B108" i="17"/>
  <c r="J107" i="17"/>
  <c r="C98" i="17"/>
  <c r="B98" i="17"/>
  <c r="C97" i="17"/>
  <c r="B97" i="17"/>
  <c r="C95" i="17"/>
  <c r="B95" i="17"/>
  <c r="C94" i="17"/>
  <c r="B94" i="17"/>
  <c r="C93" i="17"/>
  <c r="B93" i="17"/>
  <c r="C92" i="17"/>
  <c r="B92" i="17"/>
  <c r="C86" i="17"/>
  <c r="B86" i="17"/>
  <c r="C85" i="17"/>
  <c r="B85" i="17"/>
  <c r="I79" i="17"/>
  <c r="C50" i="17"/>
  <c r="B50" i="17"/>
  <c r="I50" i="17" s="1"/>
  <c r="K50" i="17" s="1"/>
  <c r="C49" i="17"/>
  <c r="B49" i="17"/>
  <c r="I49" i="17" s="1"/>
  <c r="K49" i="17" s="1"/>
  <c r="F41" i="17"/>
  <c r="I38" i="17"/>
  <c r="J38" i="17" s="1"/>
  <c r="F38" i="17"/>
  <c r="I37" i="17"/>
  <c r="M37" i="17" s="1"/>
  <c r="F37" i="17"/>
  <c r="I36" i="17"/>
  <c r="F36" i="17"/>
  <c r="E35" i="17"/>
  <c r="C120" i="17" s="1"/>
  <c r="D35" i="17"/>
  <c r="L120" i="17" s="1"/>
  <c r="C35" i="17"/>
  <c r="K120" i="17" s="1"/>
  <c r="B35" i="17"/>
  <c r="B145" i="17" s="1"/>
  <c r="M34" i="17"/>
  <c r="J34" i="17"/>
  <c r="F34" i="17"/>
  <c r="M33" i="17"/>
  <c r="J33" i="17"/>
  <c r="F33" i="17"/>
  <c r="M32" i="17"/>
  <c r="J32" i="17"/>
  <c r="F32" i="17"/>
  <c r="M31" i="17"/>
  <c r="J31" i="17"/>
  <c r="F31" i="17"/>
  <c r="I30" i="17"/>
  <c r="E30" i="17"/>
  <c r="C91" i="17" s="1"/>
  <c r="D30" i="17"/>
  <c r="L115" i="17" s="1"/>
  <c r="B30" i="17"/>
  <c r="B144" i="17" s="1"/>
  <c r="I27" i="17"/>
  <c r="M27" i="17" s="1"/>
  <c r="F27" i="17"/>
  <c r="H27" i="17" s="1"/>
  <c r="I26" i="17"/>
  <c r="M26" i="17" s="1"/>
  <c r="F26" i="17"/>
  <c r="H26" i="17" s="1"/>
  <c r="E25" i="17"/>
  <c r="D25" i="17"/>
  <c r="B25" i="17"/>
  <c r="I24" i="17"/>
  <c r="M24" i="17" s="1"/>
  <c r="I23" i="17"/>
  <c r="M23" i="17" s="1"/>
  <c r="F23" i="17"/>
  <c r="H23" i="17" s="1"/>
  <c r="I22" i="17"/>
  <c r="J22" i="17" s="1"/>
  <c r="L22" i="17" s="1"/>
  <c r="F22" i="17"/>
  <c r="H22" i="17" s="1"/>
  <c r="E21" i="17"/>
  <c r="D21" i="17"/>
  <c r="B21" i="17"/>
  <c r="M18" i="17"/>
  <c r="J18" i="17"/>
  <c r="L18" i="17" s="1"/>
  <c r="F18" i="17"/>
  <c r="H18" i="17" s="1"/>
  <c r="M17" i="17"/>
  <c r="J17" i="17"/>
  <c r="L17" i="17" s="1"/>
  <c r="F17" i="17"/>
  <c r="H17" i="17" s="1"/>
  <c r="E16" i="17"/>
  <c r="D16" i="17"/>
  <c r="C16" i="17"/>
  <c r="B16" i="17"/>
  <c r="B137" i="17" s="1"/>
  <c r="H14" i="17"/>
  <c r="M12" i="17"/>
  <c r="J12" i="17"/>
  <c r="L12" i="17" s="1"/>
  <c r="F12" i="17"/>
  <c r="H12" i="17" s="1"/>
  <c r="M11" i="17"/>
  <c r="J11" i="17"/>
  <c r="L11" i="17" s="1"/>
  <c r="H11" i="17"/>
  <c r="I10" i="17"/>
  <c r="E10" i="17"/>
  <c r="D10" i="17"/>
  <c r="B10" i="17"/>
  <c r="E6" i="17"/>
  <c r="G6" i="17" s="1"/>
  <c r="I6" i="17" s="1"/>
  <c r="D6" i="17"/>
  <c r="F6" i="17" s="1"/>
  <c r="H6" i="17" s="1"/>
  <c r="E5" i="17"/>
  <c r="G5" i="17" s="1"/>
  <c r="I5" i="17" s="1"/>
  <c r="D5" i="17"/>
  <c r="F5" i="17" s="1"/>
  <c r="H5" i="17" s="1"/>
  <c r="E4" i="17"/>
  <c r="G4" i="17" s="1"/>
  <c r="I4" i="17" s="1"/>
  <c r="D4" i="17"/>
  <c r="F4" i="17" s="1"/>
  <c r="H4" i="17" s="1"/>
  <c r="B112" i="16"/>
  <c r="B115" i="16" s="1"/>
  <c r="B92" i="16"/>
  <c r="C91" i="16"/>
  <c r="C92" i="16" s="1"/>
  <c r="D76" i="16"/>
  <c r="C76" i="16"/>
  <c r="B76" i="16"/>
  <c r="D75" i="16"/>
  <c r="C75" i="16"/>
  <c r="B75" i="16"/>
  <c r="B56" i="16"/>
  <c r="C55" i="16"/>
  <c r="C56" i="16" s="1"/>
  <c r="D37" i="16"/>
  <c r="D39" i="16" s="1"/>
  <c r="C37" i="16"/>
  <c r="C39" i="16" s="1"/>
  <c r="B35" i="16"/>
  <c r="B34" i="16"/>
  <c r="D25" i="16"/>
  <c r="D27" i="16" s="1"/>
  <c r="C25" i="16"/>
  <c r="C27" i="16" s="1"/>
  <c r="K23" i="16"/>
  <c r="G23" i="16"/>
  <c r="B23" i="16"/>
  <c r="B22" i="16"/>
  <c r="D16" i="16"/>
  <c r="D18" i="16" s="1"/>
  <c r="C16" i="16"/>
  <c r="C18" i="16" s="1"/>
  <c r="B14" i="16"/>
  <c r="B13" i="16"/>
  <c r="D8" i="16"/>
  <c r="D10" i="16" s="1"/>
  <c r="C8" i="16"/>
  <c r="C10" i="16" s="1"/>
  <c r="B6" i="16"/>
  <c r="B5" i="16"/>
  <c r="J29" i="19" l="1"/>
  <c r="I21" i="17"/>
  <c r="J21" i="17" s="1"/>
  <c r="L21" i="17" s="1"/>
  <c r="C84" i="17"/>
  <c r="F25" i="17"/>
  <c r="H25" i="17" s="1"/>
  <c r="M38" i="17"/>
  <c r="J30" i="17"/>
  <c r="M30" i="17"/>
  <c r="M22" i="17"/>
  <c r="C48" i="17"/>
  <c r="B129" i="17"/>
  <c r="I129" i="17" s="1"/>
  <c r="K129" i="17" s="1"/>
  <c r="L107" i="17"/>
  <c r="I35" i="17"/>
  <c r="J35" i="17" s="1"/>
  <c r="B84" i="17"/>
  <c r="C129" i="17"/>
  <c r="I16" i="17"/>
  <c r="M16" i="17" s="1"/>
  <c r="F21" i="17"/>
  <c r="H21" i="17" s="1"/>
  <c r="C29" i="17"/>
  <c r="K114" i="17" s="1"/>
  <c r="B115" i="17"/>
  <c r="M10" i="17"/>
  <c r="C96" i="17"/>
  <c r="J37" i="17"/>
  <c r="K107" i="17"/>
  <c r="F16" i="17"/>
  <c r="H16" i="17" s="1"/>
  <c r="C107" i="17"/>
  <c r="J27" i="17"/>
  <c r="L27" i="17" s="1"/>
  <c r="B91" i="17"/>
  <c r="B29" i="17"/>
  <c r="B114" i="17" s="1"/>
  <c r="B143" i="17"/>
  <c r="J36" i="17"/>
  <c r="C115" i="17"/>
  <c r="M36" i="17"/>
  <c r="B107" i="17"/>
  <c r="C145" i="17"/>
  <c r="C143" i="17" s="1"/>
  <c r="F10" i="17"/>
  <c r="H10" i="17" s="1"/>
  <c r="J10" i="17"/>
  <c r="L10" i="17" s="1"/>
  <c r="D29" i="17"/>
  <c r="E29" i="17"/>
  <c r="F30" i="17"/>
  <c r="B48" i="17"/>
  <c r="I48" i="17" s="1"/>
  <c r="K48" i="17" s="1"/>
  <c r="J23" i="17"/>
  <c r="L23" i="17" s="1"/>
  <c r="B96" i="17"/>
  <c r="F35" i="17"/>
  <c r="I25" i="17"/>
  <c r="J25" i="17" s="1"/>
  <c r="L25" i="17" s="1"/>
  <c r="J26" i="17"/>
  <c r="L26" i="17" s="1"/>
  <c r="B120" i="17"/>
  <c r="B8" i="16"/>
  <c r="B10" i="16" s="1"/>
  <c r="B37" i="16"/>
  <c r="B39" i="16" s="1"/>
  <c r="B25" i="16"/>
  <c r="B27" i="16" s="1"/>
  <c r="B16" i="16"/>
  <c r="B18" i="16" s="1"/>
  <c r="M41" i="15"/>
  <c r="C144" i="15"/>
  <c r="B141" i="15"/>
  <c r="B139" i="15"/>
  <c r="B138" i="15"/>
  <c r="C131" i="15"/>
  <c r="B131" i="15"/>
  <c r="C130" i="15"/>
  <c r="B130" i="15"/>
  <c r="I130" i="15" s="1"/>
  <c r="K130" i="15" s="1"/>
  <c r="L122" i="15"/>
  <c r="K122" i="15"/>
  <c r="C122" i="15"/>
  <c r="B122" i="15"/>
  <c r="L121" i="15"/>
  <c r="K121" i="15"/>
  <c r="C121" i="15"/>
  <c r="B121" i="15"/>
  <c r="L119" i="15"/>
  <c r="K119" i="15"/>
  <c r="C119" i="15"/>
  <c r="B119" i="15"/>
  <c r="L118" i="15"/>
  <c r="K118" i="15"/>
  <c r="C118" i="15"/>
  <c r="B118" i="15"/>
  <c r="L117" i="15"/>
  <c r="K117" i="15"/>
  <c r="C117" i="15"/>
  <c r="B117" i="15"/>
  <c r="L116" i="15"/>
  <c r="K116" i="15"/>
  <c r="C116" i="15"/>
  <c r="B116" i="15"/>
  <c r="K115" i="15"/>
  <c r="L109" i="15"/>
  <c r="K109" i="15"/>
  <c r="J109" i="15"/>
  <c r="C109" i="15"/>
  <c r="B109" i="15"/>
  <c r="L108" i="15"/>
  <c r="K108" i="15"/>
  <c r="J108" i="15"/>
  <c r="C108" i="15"/>
  <c r="B108" i="15"/>
  <c r="J107" i="15"/>
  <c r="C98" i="15"/>
  <c r="B98" i="15"/>
  <c r="C97" i="15"/>
  <c r="B97" i="15"/>
  <c r="C95" i="15"/>
  <c r="B95" i="15"/>
  <c r="C94" i="15"/>
  <c r="B94" i="15"/>
  <c r="C93" i="15"/>
  <c r="B93" i="15"/>
  <c r="C92" i="15"/>
  <c r="B92" i="15"/>
  <c r="C86" i="15"/>
  <c r="B86" i="15"/>
  <c r="C85" i="15"/>
  <c r="B85" i="15"/>
  <c r="I79" i="15"/>
  <c r="C50" i="15"/>
  <c r="B50" i="15"/>
  <c r="I50" i="15" s="1"/>
  <c r="K50" i="15" s="1"/>
  <c r="C49" i="15"/>
  <c r="B49" i="15"/>
  <c r="I49" i="15" s="1"/>
  <c r="K49" i="15" s="1"/>
  <c r="I44" i="15"/>
  <c r="H44" i="15"/>
  <c r="I41" i="15"/>
  <c r="J41" i="15" s="1"/>
  <c r="F41" i="15"/>
  <c r="I38" i="15"/>
  <c r="M38" i="15" s="1"/>
  <c r="F38" i="15"/>
  <c r="I37" i="15"/>
  <c r="J37" i="15" s="1"/>
  <c r="F37" i="15"/>
  <c r="I36" i="15"/>
  <c r="M36" i="15" s="1"/>
  <c r="F36" i="15"/>
  <c r="E35" i="15"/>
  <c r="C96" i="15" s="1"/>
  <c r="D35" i="15"/>
  <c r="L120" i="15" s="1"/>
  <c r="C35" i="15"/>
  <c r="C145" i="15" s="1"/>
  <c r="B35" i="15"/>
  <c r="B145" i="15" s="1"/>
  <c r="M34" i="15"/>
  <c r="J34" i="15"/>
  <c r="F34" i="15"/>
  <c r="M33" i="15"/>
  <c r="J33" i="15"/>
  <c r="F33" i="15"/>
  <c r="M32" i="15"/>
  <c r="J32" i="15"/>
  <c r="F32" i="15"/>
  <c r="M31" i="15"/>
  <c r="J31" i="15"/>
  <c r="F31" i="15"/>
  <c r="I30" i="15"/>
  <c r="E30" i="15"/>
  <c r="C91" i="15" s="1"/>
  <c r="D30" i="15"/>
  <c r="L115" i="15" s="1"/>
  <c r="B30" i="15"/>
  <c r="B91" i="15" s="1"/>
  <c r="I27" i="15"/>
  <c r="M27" i="15" s="1"/>
  <c r="F27" i="15"/>
  <c r="H27" i="15" s="1"/>
  <c r="I26" i="15"/>
  <c r="J26" i="15" s="1"/>
  <c r="L26" i="15" s="1"/>
  <c r="F26" i="15"/>
  <c r="H26" i="15" s="1"/>
  <c r="E25" i="15"/>
  <c r="D25" i="15"/>
  <c r="B25" i="15"/>
  <c r="I24" i="15"/>
  <c r="M24" i="15" s="1"/>
  <c r="I23" i="15"/>
  <c r="M23" i="15" s="1"/>
  <c r="F23" i="15"/>
  <c r="H23" i="15" s="1"/>
  <c r="I22" i="15"/>
  <c r="M22" i="15" s="1"/>
  <c r="F22" i="15"/>
  <c r="H22" i="15" s="1"/>
  <c r="E21" i="15"/>
  <c r="D21" i="15"/>
  <c r="B21" i="15"/>
  <c r="M18" i="15"/>
  <c r="J18" i="15"/>
  <c r="L18" i="15" s="1"/>
  <c r="F18" i="15"/>
  <c r="H18" i="15" s="1"/>
  <c r="M17" i="15"/>
  <c r="J17" i="15"/>
  <c r="L17" i="15" s="1"/>
  <c r="F17" i="15"/>
  <c r="H17" i="15" s="1"/>
  <c r="E16" i="15"/>
  <c r="D16" i="15"/>
  <c r="C16" i="15"/>
  <c r="B16" i="15"/>
  <c r="H14" i="15"/>
  <c r="M12" i="15"/>
  <c r="I10" i="15"/>
  <c r="F12" i="15"/>
  <c r="H12" i="15" s="1"/>
  <c r="M11" i="15"/>
  <c r="J11" i="15"/>
  <c r="L11" i="15" s="1"/>
  <c r="F11" i="15"/>
  <c r="H11" i="15" s="1"/>
  <c r="E10" i="15"/>
  <c r="D10" i="15"/>
  <c r="B10" i="15"/>
  <c r="E6" i="15"/>
  <c r="G6" i="15" s="1"/>
  <c r="I6" i="15" s="1"/>
  <c r="D6" i="15"/>
  <c r="F6" i="15" s="1"/>
  <c r="H6" i="15" s="1"/>
  <c r="E5" i="15"/>
  <c r="G5" i="15" s="1"/>
  <c r="I5" i="15" s="1"/>
  <c r="D5" i="15"/>
  <c r="F5" i="15" s="1"/>
  <c r="H5" i="15" s="1"/>
  <c r="E4" i="15"/>
  <c r="G4" i="15" s="1"/>
  <c r="I4" i="15" s="1"/>
  <c r="D4" i="15"/>
  <c r="F4" i="15" s="1"/>
  <c r="H4" i="15" s="1"/>
  <c r="M41" i="14"/>
  <c r="M21" i="17" l="1"/>
  <c r="B90" i="17"/>
  <c r="J38" i="15"/>
  <c r="M35" i="17"/>
  <c r="I21" i="15"/>
  <c r="M21" i="15" s="1"/>
  <c r="M25" i="17"/>
  <c r="F25" i="15"/>
  <c r="H25" i="15" s="1"/>
  <c r="J16" i="17"/>
  <c r="L16" i="17" s="1"/>
  <c r="C129" i="15"/>
  <c r="B84" i="15"/>
  <c r="M26" i="15"/>
  <c r="J36" i="15"/>
  <c r="F21" i="15"/>
  <c r="H21" i="15" s="1"/>
  <c r="K107" i="15"/>
  <c r="J23" i="15"/>
  <c r="L23" i="15" s="1"/>
  <c r="M37" i="15"/>
  <c r="M35" i="15" s="1"/>
  <c r="C90" i="17"/>
  <c r="F29" i="17"/>
  <c r="C114" i="17"/>
  <c r="I29" i="17"/>
  <c r="L114" i="17"/>
  <c r="B144" i="15"/>
  <c r="B143" i="15" s="1"/>
  <c r="J30" i="15"/>
  <c r="C107" i="15"/>
  <c r="J27" i="15"/>
  <c r="L27" i="15" s="1"/>
  <c r="I35" i="15"/>
  <c r="J35" i="15" s="1"/>
  <c r="B107" i="15"/>
  <c r="B129" i="15"/>
  <c r="I129" i="15" s="1"/>
  <c r="K129" i="15" s="1"/>
  <c r="I16" i="15"/>
  <c r="M16" i="15" s="1"/>
  <c r="C29" i="15"/>
  <c r="K114" i="15" s="1"/>
  <c r="M30" i="15"/>
  <c r="I25" i="15"/>
  <c r="J25" i="15" s="1"/>
  <c r="L25" i="15" s="1"/>
  <c r="E29" i="15"/>
  <c r="C90" i="15" s="1"/>
  <c r="C48" i="15"/>
  <c r="C120" i="15"/>
  <c r="F10" i="15"/>
  <c r="H10" i="15" s="1"/>
  <c r="J10" i="15"/>
  <c r="L10" i="15" s="1"/>
  <c r="M10" i="15"/>
  <c r="J12" i="15"/>
  <c r="L12" i="15" s="1"/>
  <c r="C84" i="15"/>
  <c r="L107" i="15"/>
  <c r="F16" i="15"/>
  <c r="H16" i="15" s="1"/>
  <c r="B48" i="15"/>
  <c r="I48" i="15" s="1"/>
  <c r="K48" i="15" s="1"/>
  <c r="C143" i="15"/>
  <c r="F35" i="15"/>
  <c r="I131" i="15"/>
  <c r="K131" i="15" s="1"/>
  <c r="B120" i="15"/>
  <c r="B137" i="15"/>
  <c r="C114" i="15"/>
  <c r="F30" i="15"/>
  <c r="K120" i="15"/>
  <c r="B29" i="15"/>
  <c r="B96" i="15"/>
  <c r="B115" i="15"/>
  <c r="D29" i="15"/>
  <c r="C115" i="15"/>
  <c r="J22" i="15"/>
  <c r="L22" i="15" s="1"/>
  <c r="C144" i="14"/>
  <c r="B141" i="14"/>
  <c r="B139" i="14"/>
  <c r="B138" i="14"/>
  <c r="C131" i="14"/>
  <c r="B131" i="14"/>
  <c r="I131" i="14" s="1"/>
  <c r="K131" i="14" s="1"/>
  <c r="C130" i="14"/>
  <c r="B130" i="14"/>
  <c r="L122" i="14"/>
  <c r="K122" i="14"/>
  <c r="C122" i="14"/>
  <c r="B122" i="14"/>
  <c r="L121" i="14"/>
  <c r="K121" i="14"/>
  <c r="C121" i="14"/>
  <c r="B121" i="14"/>
  <c r="L119" i="14"/>
  <c r="K119" i="14"/>
  <c r="C119" i="14"/>
  <c r="B119" i="14"/>
  <c r="L118" i="14"/>
  <c r="K118" i="14"/>
  <c r="C118" i="14"/>
  <c r="B118" i="14"/>
  <c r="L117" i="14"/>
  <c r="K117" i="14"/>
  <c r="C117" i="14"/>
  <c r="B117" i="14"/>
  <c r="L116" i="14"/>
  <c r="K116" i="14"/>
  <c r="C116" i="14"/>
  <c r="B116" i="14"/>
  <c r="K115" i="14"/>
  <c r="L109" i="14"/>
  <c r="K109" i="14"/>
  <c r="J109" i="14"/>
  <c r="C109" i="14"/>
  <c r="B109" i="14"/>
  <c r="L108" i="14"/>
  <c r="K108" i="14"/>
  <c r="J108" i="14"/>
  <c r="C108" i="14"/>
  <c r="B108" i="14"/>
  <c r="J107" i="14"/>
  <c r="C98" i="14"/>
  <c r="B98" i="14"/>
  <c r="C97" i="14"/>
  <c r="B97" i="14"/>
  <c r="C95" i="14"/>
  <c r="B95" i="14"/>
  <c r="C94" i="14"/>
  <c r="B94" i="14"/>
  <c r="C93" i="14"/>
  <c r="B93" i="14"/>
  <c r="C92" i="14"/>
  <c r="B92" i="14"/>
  <c r="C86" i="14"/>
  <c r="B86" i="14"/>
  <c r="C85" i="14"/>
  <c r="B85" i="14"/>
  <c r="I79" i="14"/>
  <c r="C50" i="14"/>
  <c r="B50" i="14"/>
  <c r="I50" i="14" s="1"/>
  <c r="K50" i="14" s="1"/>
  <c r="C49" i="14"/>
  <c r="B49" i="14"/>
  <c r="I44" i="14"/>
  <c r="H44" i="14"/>
  <c r="I41" i="14"/>
  <c r="J41" i="14" s="1"/>
  <c r="F41" i="14"/>
  <c r="I38" i="14"/>
  <c r="M38" i="14" s="1"/>
  <c r="F38" i="14"/>
  <c r="I37" i="14"/>
  <c r="M37" i="14" s="1"/>
  <c r="F37" i="14"/>
  <c r="I36" i="14"/>
  <c r="M36" i="14" s="1"/>
  <c r="F36" i="14"/>
  <c r="E35" i="14"/>
  <c r="C96" i="14" s="1"/>
  <c r="D35" i="14"/>
  <c r="L120" i="14" s="1"/>
  <c r="C35" i="14"/>
  <c r="C145" i="14" s="1"/>
  <c r="B35" i="14"/>
  <c r="B96" i="14" s="1"/>
  <c r="M34" i="14"/>
  <c r="J34" i="14"/>
  <c r="F34" i="14"/>
  <c r="M33" i="14"/>
  <c r="J33" i="14"/>
  <c r="F33" i="14"/>
  <c r="M32" i="14"/>
  <c r="J32" i="14"/>
  <c r="F32" i="14"/>
  <c r="M31" i="14"/>
  <c r="J31" i="14"/>
  <c r="F31" i="14"/>
  <c r="I30" i="14"/>
  <c r="E30" i="14"/>
  <c r="C115" i="14" s="1"/>
  <c r="D30" i="14"/>
  <c r="B30" i="14"/>
  <c r="I27" i="14"/>
  <c r="M27" i="14" s="1"/>
  <c r="F27" i="14"/>
  <c r="H27" i="14" s="1"/>
  <c r="I26" i="14"/>
  <c r="F26" i="14"/>
  <c r="H26" i="14" s="1"/>
  <c r="E25" i="14"/>
  <c r="D25" i="14"/>
  <c r="B25" i="14"/>
  <c r="I24" i="14"/>
  <c r="M24" i="14" s="1"/>
  <c r="I23" i="14"/>
  <c r="M23" i="14" s="1"/>
  <c r="F23" i="14"/>
  <c r="H23" i="14" s="1"/>
  <c r="I22" i="14"/>
  <c r="J22" i="14" s="1"/>
  <c r="L22" i="14" s="1"/>
  <c r="F22" i="14"/>
  <c r="H22" i="14" s="1"/>
  <c r="E21" i="14"/>
  <c r="D21" i="14"/>
  <c r="B21" i="14"/>
  <c r="M18" i="14"/>
  <c r="J18" i="14"/>
  <c r="L18" i="14" s="1"/>
  <c r="F18" i="14"/>
  <c r="H18" i="14" s="1"/>
  <c r="M17" i="14"/>
  <c r="J17" i="14"/>
  <c r="L17" i="14" s="1"/>
  <c r="F17" i="14"/>
  <c r="H17" i="14" s="1"/>
  <c r="E16" i="14"/>
  <c r="D16" i="14"/>
  <c r="C16" i="14"/>
  <c r="B16" i="14"/>
  <c r="H14" i="14"/>
  <c r="I12" i="14"/>
  <c r="M12" i="14" s="1"/>
  <c r="F12" i="14"/>
  <c r="H12" i="14" s="1"/>
  <c r="M11" i="14"/>
  <c r="J11" i="14"/>
  <c r="L11" i="14" s="1"/>
  <c r="F11" i="14"/>
  <c r="H11" i="14" s="1"/>
  <c r="E10" i="14"/>
  <c r="D10" i="14"/>
  <c r="B10" i="14"/>
  <c r="E6" i="14"/>
  <c r="G6" i="14" s="1"/>
  <c r="I6" i="14" s="1"/>
  <c r="D6" i="14"/>
  <c r="F6" i="14" s="1"/>
  <c r="H6" i="14" s="1"/>
  <c r="E5" i="14"/>
  <c r="G5" i="14" s="1"/>
  <c r="I5" i="14" s="1"/>
  <c r="D5" i="14"/>
  <c r="F5" i="14" s="1"/>
  <c r="H5" i="14" s="1"/>
  <c r="E4" i="14"/>
  <c r="G4" i="14" s="1"/>
  <c r="I4" i="14" s="1"/>
  <c r="D4" i="14"/>
  <c r="F4" i="14" s="1"/>
  <c r="H4" i="14" s="1"/>
  <c r="B56" i="13"/>
  <c r="K23" i="13"/>
  <c r="G23" i="13"/>
  <c r="B112" i="13"/>
  <c r="B115" i="13" s="1"/>
  <c r="B92" i="13"/>
  <c r="C91" i="13"/>
  <c r="C92" i="13" s="1"/>
  <c r="D76" i="13"/>
  <c r="C76" i="13"/>
  <c r="B76" i="13"/>
  <c r="D75" i="13"/>
  <c r="C75" i="13"/>
  <c r="B75" i="13"/>
  <c r="C55" i="13"/>
  <c r="C56" i="13" s="1"/>
  <c r="D37" i="13"/>
  <c r="D39" i="13" s="1"/>
  <c r="C37" i="13"/>
  <c r="C39" i="13" s="1"/>
  <c r="B35" i="13"/>
  <c r="B34" i="13"/>
  <c r="D25" i="13"/>
  <c r="D27" i="13" s="1"/>
  <c r="C25" i="13"/>
  <c r="C27" i="13" s="1"/>
  <c r="B23" i="13"/>
  <c r="B22" i="13"/>
  <c r="D16" i="13"/>
  <c r="D18" i="13" s="1"/>
  <c r="C16" i="13"/>
  <c r="C18" i="13" s="1"/>
  <c r="B14" i="13"/>
  <c r="B13" i="13"/>
  <c r="D8" i="13"/>
  <c r="D10" i="13" s="1"/>
  <c r="C8" i="13"/>
  <c r="C10" i="13" s="1"/>
  <c r="B6" i="13"/>
  <c r="B5" i="13"/>
  <c r="B29" i="14" l="1"/>
  <c r="F21" i="14"/>
  <c r="H21" i="14" s="1"/>
  <c r="M25" i="15"/>
  <c r="J21" i="15"/>
  <c r="L21" i="15" s="1"/>
  <c r="B84" i="14"/>
  <c r="F25" i="14"/>
  <c r="H25" i="14" s="1"/>
  <c r="K107" i="14"/>
  <c r="F16" i="14"/>
  <c r="H16" i="14" s="1"/>
  <c r="E29" i="14"/>
  <c r="C90" i="14" s="1"/>
  <c r="D29" i="14"/>
  <c r="L114" i="14" s="1"/>
  <c r="C143" i="14"/>
  <c r="C91" i="14"/>
  <c r="B115" i="14"/>
  <c r="I25" i="14"/>
  <c r="J25" i="14" s="1"/>
  <c r="L25" i="14" s="1"/>
  <c r="B129" i="14"/>
  <c r="I129" i="14" s="1"/>
  <c r="K129" i="14" s="1"/>
  <c r="M35" i="14"/>
  <c r="C84" i="14"/>
  <c r="F10" i="14"/>
  <c r="H10" i="14" s="1"/>
  <c r="J30" i="14"/>
  <c r="M30" i="14"/>
  <c r="I21" i="14"/>
  <c r="J21" i="14" s="1"/>
  <c r="L21" i="14" s="1"/>
  <c r="M29" i="17"/>
  <c r="J29" i="17"/>
  <c r="J36" i="14"/>
  <c r="F30" i="14"/>
  <c r="B48" i="14"/>
  <c r="I48" i="14" s="1"/>
  <c r="K48" i="14" s="1"/>
  <c r="L115" i="14"/>
  <c r="B144" i="14"/>
  <c r="S16" i="14"/>
  <c r="I49" i="14"/>
  <c r="K49" i="14" s="1"/>
  <c r="C129" i="14"/>
  <c r="J16" i="15"/>
  <c r="L16" i="15" s="1"/>
  <c r="I130" i="14"/>
  <c r="K130" i="14" s="1"/>
  <c r="B91" i="14"/>
  <c r="B90" i="15"/>
  <c r="B114" i="15"/>
  <c r="L114" i="15"/>
  <c r="I29" i="15"/>
  <c r="J29" i="15" s="1"/>
  <c r="F29" i="15"/>
  <c r="C107" i="14"/>
  <c r="C48" i="14"/>
  <c r="I16" i="14"/>
  <c r="L107" i="14"/>
  <c r="B107" i="14"/>
  <c r="B90" i="14"/>
  <c r="B114" i="14"/>
  <c r="I10" i="14"/>
  <c r="M22" i="14"/>
  <c r="J27" i="14"/>
  <c r="L27" i="14" s="1"/>
  <c r="J38" i="14"/>
  <c r="B120" i="14"/>
  <c r="B137" i="14"/>
  <c r="J12" i="14"/>
  <c r="L12" i="14" s="1"/>
  <c r="M26" i="14"/>
  <c r="I35" i="14"/>
  <c r="J35" i="14" s="1"/>
  <c r="J23" i="14"/>
  <c r="L23" i="14" s="1"/>
  <c r="C120" i="14"/>
  <c r="J37" i="14"/>
  <c r="B145" i="14"/>
  <c r="K120" i="14"/>
  <c r="J26" i="14"/>
  <c r="L26" i="14" s="1"/>
  <c r="F35" i="14"/>
  <c r="C29" i="14"/>
  <c r="B8" i="13"/>
  <c r="B10" i="13" s="1"/>
  <c r="B16" i="13"/>
  <c r="B18" i="13" s="1"/>
  <c r="B37" i="13"/>
  <c r="B39" i="13" s="1"/>
  <c r="B25" i="13"/>
  <c r="B27" i="13" s="1"/>
  <c r="I41" i="12"/>
  <c r="M41" i="12"/>
  <c r="C114" i="14" l="1"/>
  <c r="F29" i="14"/>
  <c r="M25" i="14"/>
  <c r="M21" i="14"/>
  <c r="B143" i="14"/>
  <c r="M29" i="15"/>
  <c r="M16" i="14"/>
  <c r="J16" i="14"/>
  <c r="L16" i="14" s="1"/>
  <c r="J10" i="14"/>
  <c r="L10" i="14" s="1"/>
  <c r="M10" i="14"/>
  <c r="K114" i="14"/>
  <c r="I29" i="14"/>
  <c r="C144" i="12"/>
  <c r="B141" i="12"/>
  <c r="B139" i="12"/>
  <c r="B138" i="12"/>
  <c r="C131" i="12"/>
  <c r="B131" i="12"/>
  <c r="I131" i="12" s="1"/>
  <c r="K131" i="12" s="1"/>
  <c r="C130" i="12"/>
  <c r="B130" i="12"/>
  <c r="I130" i="12" s="1"/>
  <c r="K130" i="12" s="1"/>
  <c r="L122" i="12"/>
  <c r="K122" i="12"/>
  <c r="C122" i="12"/>
  <c r="B122" i="12"/>
  <c r="L121" i="12"/>
  <c r="K121" i="12"/>
  <c r="C121" i="12"/>
  <c r="B121" i="12"/>
  <c r="L119" i="12"/>
  <c r="K119" i="12"/>
  <c r="C119" i="12"/>
  <c r="B119" i="12"/>
  <c r="L118" i="12"/>
  <c r="K118" i="12"/>
  <c r="C118" i="12"/>
  <c r="B118" i="12"/>
  <c r="L117" i="12"/>
  <c r="K117" i="12"/>
  <c r="C117" i="12"/>
  <c r="B117" i="12"/>
  <c r="L116" i="12"/>
  <c r="K116" i="12"/>
  <c r="C116" i="12"/>
  <c r="B116" i="12"/>
  <c r="K115" i="12"/>
  <c r="L109" i="12"/>
  <c r="K109" i="12"/>
  <c r="J109" i="12"/>
  <c r="C109" i="12"/>
  <c r="B109" i="12"/>
  <c r="L108" i="12"/>
  <c r="K108" i="12"/>
  <c r="J108" i="12"/>
  <c r="C108" i="12"/>
  <c r="B108" i="12"/>
  <c r="J107" i="12"/>
  <c r="C98" i="12"/>
  <c r="B98" i="12"/>
  <c r="C97" i="12"/>
  <c r="B97" i="12"/>
  <c r="C95" i="12"/>
  <c r="B95" i="12"/>
  <c r="C94" i="12"/>
  <c r="B94" i="12"/>
  <c r="C93" i="12"/>
  <c r="B93" i="12"/>
  <c r="C92" i="12"/>
  <c r="B92" i="12"/>
  <c r="C86" i="12"/>
  <c r="B86" i="12"/>
  <c r="C85" i="12"/>
  <c r="B85" i="12"/>
  <c r="I79" i="12"/>
  <c r="C50" i="12"/>
  <c r="B50" i="12"/>
  <c r="I50" i="12" s="1"/>
  <c r="K50" i="12" s="1"/>
  <c r="C49" i="12"/>
  <c r="B49" i="12"/>
  <c r="I49" i="12" s="1"/>
  <c r="K49" i="12" s="1"/>
  <c r="I44" i="12"/>
  <c r="H44" i="12"/>
  <c r="J41" i="12"/>
  <c r="F41" i="12"/>
  <c r="I38" i="12"/>
  <c r="M38" i="12" s="1"/>
  <c r="F38" i="12"/>
  <c r="I37" i="12"/>
  <c r="M37" i="12" s="1"/>
  <c r="F37" i="12"/>
  <c r="I36" i="12"/>
  <c r="M36" i="12" s="1"/>
  <c r="F36" i="12"/>
  <c r="E35" i="12"/>
  <c r="C120" i="12" s="1"/>
  <c r="D35" i="12"/>
  <c r="L120" i="12" s="1"/>
  <c r="C35" i="12"/>
  <c r="C145" i="12" s="1"/>
  <c r="B35" i="12"/>
  <c r="B145" i="12" s="1"/>
  <c r="M34" i="12"/>
  <c r="J34" i="12"/>
  <c r="F34" i="12"/>
  <c r="M33" i="12"/>
  <c r="J33" i="12"/>
  <c r="F33" i="12"/>
  <c r="M32" i="12"/>
  <c r="J32" i="12"/>
  <c r="F32" i="12"/>
  <c r="M31" i="12"/>
  <c r="J31" i="12"/>
  <c r="F31" i="12"/>
  <c r="I30" i="12"/>
  <c r="E30" i="12"/>
  <c r="C115" i="12" s="1"/>
  <c r="D30" i="12"/>
  <c r="B30" i="12"/>
  <c r="B144" i="12" s="1"/>
  <c r="I27" i="12"/>
  <c r="M27" i="12" s="1"/>
  <c r="F27" i="12"/>
  <c r="H27" i="12" s="1"/>
  <c r="I26" i="12"/>
  <c r="M26" i="12" s="1"/>
  <c r="F26" i="12"/>
  <c r="H26" i="12" s="1"/>
  <c r="E25" i="12"/>
  <c r="D25" i="12"/>
  <c r="B25" i="12"/>
  <c r="I24" i="12"/>
  <c r="M24" i="12" s="1"/>
  <c r="I23" i="12"/>
  <c r="M23" i="12" s="1"/>
  <c r="F23" i="12"/>
  <c r="H23" i="12" s="1"/>
  <c r="I22" i="12"/>
  <c r="M22" i="12" s="1"/>
  <c r="F22" i="12"/>
  <c r="H22" i="12" s="1"/>
  <c r="E21" i="12"/>
  <c r="D21" i="12"/>
  <c r="B21" i="12"/>
  <c r="M18" i="12"/>
  <c r="J18" i="12"/>
  <c r="L18" i="12" s="1"/>
  <c r="F18" i="12"/>
  <c r="H18" i="12" s="1"/>
  <c r="M17" i="12"/>
  <c r="J17" i="12"/>
  <c r="L17" i="12" s="1"/>
  <c r="F17" i="12"/>
  <c r="H17" i="12" s="1"/>
  <c r="E16" i="12"/>
  <c r="D16" i="12"/>
  <c r="C16" i="12"/>
  <c r="B16" i="12"/>
  <c r="B137" i="12" s="1"/>
  <c r="H14" i="12"/>
  <c r="I12" i="12"/>
  <c r="J12" i="12" s="1"/>
  <c r="L12" i="12" s="1"/>
  <c r="F12" i="12"/>
  <c r="H12" i="12" s="1"/>
  <c r="M11" i="12"/>
  <c r="J11" i="12"/>
  <c r="L11" i="12" s="1"/>
  <c r="F11" i="12"/>
  <c r="H11" i="12" s="1"/>
  <c r="E10" i="12"/>
  <c r="D10" i="12"/>
  <c r="B10" i="12"/>
  <c r="E6" i="12"/>
  <c r="G6" i="12" s="1"/>
  <c r="I6" i="12" s="1"/>
  <c r="D6" i="12"/>
  <c r="F6" i="12" s="1"/>
  <c r="H6" i="12" s="1"/>
  <c r="E5" i="12"/>
  <c r="G5" i="12" s="1"/>
  <c r="I5" i="12" s="1"/>
  <c r="D5" i="12"/>
  <c r="F5" i="12" s="1"/>
  <c r="H5" i="12" s="1"/>
  <c r="E4" i="12"/>
  <c r="G4" i="12" s="1"/>
  <c r="I4" i="12" s="1"/>
  <c r="D4" i="12"/>
  <c r="F4" i="12" s="1"/>
  <c r="H4" i="12" s="1"/>
  <c r="C107" i="12" l="1"/>
  <c r="C48" i="12"/>
  <c r="L107" i="12"/>
  <c r="J30" i="12"/>
  <c r="C143" i="12"/>
  <c r="K107" i="12"/>
  <c r="F30" i="12"/>
  <c r="J27" i="12"/>
  <c r="L27" i="12" s="1"/>
  <c r="C129" i="12"/>
  <c r="F16" i="12"/>
  <c r="H16" i="12" s="1"/>
  <c r="C29" i="12"/>
  <c r="K114" i="12" s="1"/>
  <c r="M30" i="12"/>
  <c r="J36" i="12"/>
  <c r="F25" i="12"/>
  <c r="H25" i="12" s="1"/>
  <c r="C84" i="12"/>
  <c r="J29" i="14"/>
  <c r="M29" i="14"/>
  <c r="I10" i="12"/>
  <c r="J10" i="12" s="1"/>
  <c r="L10" i="12" s="1"/>
  <c r="B129" i="12"/>
  <c r="I129" i="12" s="1"/>
  <c r="K129" i="12" s="1"/>
  <c r="J38" i="12"/>
  <c r="I35" i="12"/>
  <c r="J35" i="12" s="1"/>
  <c r="C96" i="12"/>
  <c r="D29" i="12"/>
  <c r="L114" i="12" s="1"/>
  <c r="K120" i="12"/>
  <c r="B91" i="12"/>
  <c r="I21" i="12"/>
  <c r="J21" i="12" s="1"/>
  <c r="L21" i="12" s="1"/>
  <c r="J37" i="12"/>
  <c r="B115" i="12"/>
  <c r="M35" i="12"/>
  <c r="C91" i="12"/>
  <c r="M12" i="12"/>
  <c r="F21" i="12"/>
  <c r="H21" i="12" s="1"/>
  <c r="B107" i="12"/>
  <c r="M21" i="12"/>
  <c r="F10" i="12"/>
  <c r="H10" i="12" s="1"/>
  <c r="S16" i="12"/>
  <c r="I16" i="12"/>
  <c r="J16" i="12" s="1"/>
  <c r="L16" i="12" s="1"/>
  <c r="B84" i="12"/>
  <c r="B143" i="12"/>
  <c r="E29" i="12"/>
  <c r="B96" i="12"/>
  <c r="B48" i="12"/>
  <c r="I48" i="12" s="1"/>
  <c r="K48" i="12" s="1"/>
  <c r="J23" i="12"/>
  <c r="L23" i="12" s="1"/>
  <c r="J26" i="12"/>
  <c r="L26" i="12" s="1"/>
  <c r="F35" i="12"/>
  <c r="J22" i="12"/>
  <c r="L22" i="12" s="1"/>
  <c r="I25" i="12"/>
  <c r="J25" i="12" s="1"/>
  <c r="L25" i="12" s="1"/>
  <c r="B29" i="12"/>
  <c r="L115" i="12"/>
  <c r="B120" i="12"/>
  <c r="C91" i="11"/>
  <c r="C92" i="11" s="1"/>
  <c r="B92" i="11"/>
  <c r="C55" i="11"/>
  <c r="C56" i="11" s="1"/>
  <c r="B112" i="11"/>
  <c r="B115" i="11" s="1"/>
  <c r="D76" i="11"/>
  <c r="C76" i="11"/>
  <c r="B76" i="11"/>
  <c r="D75" i="11"/>
  <c r="C75" i="11"/>
  <c r="B75" i="11"/>
  <c r="B56" i="11"/>
  <c r="D37" i="11"/>
  <c r="D39" i="11" s="1"/>
  <c r="C37" i="11"/>
  <c r="C39" i="11" s="1"/>
  <c r="B35" i="11"/>
  <c r="B34" i="11"/>
  <c r="D25" i="11"/>
  <c r="D27" i="11" s="1"/>
  <c r="C25" i="11"/>
  <c r="C27" i="11" s="1"/>
  <c r="B23" i="11"/>
  <c r="B22" i="11"/>
  <c r="D16" i="11"/>
  <c r="D18" i="11" s="1"/>
  <c r="C16" i="11"/>
  <c r="C18" i="11" s="1"/>
  <c r="B14" i="11"/>
  <c r="B13" i="11"/>
  <c r="D8" i="11"/>
  <c r="D10" i="11" s="1"/>
  <c r="C8" i="11"/>
  <c r="C10" i="11" s="1"/>
  <c r="B6" i="11"/>
  <c r="B5" i="11"/>
  <c r="M10" i="12" l="1"/>
  <c r="M16" i="12"/>
  <c r="C114" i="12"/>
  <c r="C90" i="12"/>
  <c r="F29" i="12"/>
  <c r="B114" i="12"/>
  <c r="B90" i="12"/>
  <c r="M25" i="12"/>
  <c r="I29" i="12"/>
  <c r="J29" i="12" s="1"/>
  <c r="B37" i="11"/>
  <c r="B39" i="11" s="1"/>
  <c r="B25" i="11"/>
  <c r="B27" i="11" s="1"/>
  <c r="B16" i="11"/>
  <c r="B18" i="11" s="1"/>
  <c r="B8" i="11"/>
  <c r="B10" i="11" s="1"/>
  <c r="M11" i="9"/>
  <c r="I12" i="9"/>
  <c r="M12" i="9" s="1"/>
  <c r="M29" i="12" l="1"/>
  <c r="I10" i="9"/>
  <c r="M41" i="9"/>
  <c r="I41" i="9"/>
  <c r="M18" i="9" l="1"/>
  <c r="M17" i="9"/>
  <c r="C144" i="9"/>
  <c r="B141" i="9"/>
  <c r="B139" i="9"/>
  <c r="B138" i="9"/>
  <c r="C131" i="9"/>
  <c r="B131" i="9"/>
  <c r="I131" i="9" s="1"/>
  <c r="K131" i="9" s="1"/>
  <c r="C130" i="9"/>
  <c r="B130" i="9"/>
  <c r="I130" i="9" s="1"/>
  <c r="K130" i="9" s="1"/>
  <c r="L122" i="9"/>
  <c r="K122" i="9"/>
  <c r="C122" i="9"/>
  <c r="B122" i="9"/>
  <c r="L121" i="9"/>
  <c r="K121" i="9"/>
  <c r="C121" i="9"/>
  <c r="B121" i="9"/>
  <c r="L119" i="9"/>
  <c r="K119" i="9"/>
  <c r="C119" i="9"/>
  <c r="B119" i="9"/>
  <c r="L118" i="9"/>
  <c r="K118" i="9"/>
  <c r="C118" i="9"/>
  <c r="B118" i="9"/>
  <c r="L117" i="9"/>
  <c r="K117" i="9"/>
  <c r="C117" i="9"/>
  <c r="B117" i="9"/>
  <c r="L116" i="9"/>
  <c r="K116" i="9"/>
  <c r="C116" i="9"/>
  <c r="B116" i="9"/>
  <c r="K115" i="9"/>
  <c r="L109" i="9"/>
  <c r="K109" i="9"/>
  <c r="J109" i="9"/>
  <c r="C109" i="9"/>
  <c r="B109" i="9"/>
  <c r="L108" i="9"/>
  <c r="K108" i="9"/>
  <c r="J108" i="9"/>
  <c r="C108" i="9"/>
  <c r="B108" i="9"/>
  <c r="J107" i="9"/>
  <c r="C98" i="9"/>
  <c r="B98" i="9"/>
  <c r="C97" i="9"/>
  <c r="B97" i="9"/>
  <c r="C95" i="9"/>
  <c r="B95" i="9"/>
  <c r="C94" i="9"/>
  <c r="B94" i="9"/>
  <c r="C93" i="9"/>
  <c r="B93" i="9"/>
  <c r="C92" i="9"/>
  <c r="B92" i="9"/>
  <c r="C86" i="9"/>
  <c r="B86" i="9"/>
  <c r="C85" i="9"/>
  <c r="B85" i="9"/>
  <c r="I79" i="9"/>
  <c r="C50" i="9"/>
  <c r="B50" i="9"/>
  <c r="I50" i="9" s="1"/>
  <c r="K50" i="9" s="1"/>
  <c r="C49" i="9"/>
  <c r="B49" i="9"/>
  <c r="I44" i="9"/>
  <c r="H44" i="9"/>
  <c r="J41" i="9"/>
  <c r="F41" i="9"/>
  <c r="I38" i="9"/>
  <c r="M38" i="9" s="1"/>
  <c r="F38" i="9"/>
  <c r="I37" i="9"/>
  <c r="J37" i="9" s="1"/>
  <c r="F37" i="9"/>
  <c r="I36" i="9"/>
  <c r="J36" i="9" s="1"/>
  <c r="F36" i="9"/>
  <c r="E35" i="9"/>
  <c r="D35" i="9"/>
  <c r="C35" i="9"/>
  <c r="K120" i="9" s="1"/>
  <c r="B35" i="9"/>
  <c r="B145" i="9" s="1"/>
  <c r="M34" i="9"/>
  <c r="J34" i="9"/>
  <c r="F34" i="9"/>
  <c r="M33" i="9"/>
  <c r="J33" i="9"/>
  <c r="F33" i="9"/>
  <c r="M32" i="9"/>
  <c r="J32" i="9"/>
  <c r="F32" i="9"/>
  <c r="M31" i="9"/>
  <c r="J31" i="9"/>
  <c r="F31" i="9"/>
  <c r="I30" i="9"/>
  <c r="E30" i="9"/>
  <c r="C115" i="9" s="1"/>
  <c r="D30" i="9"/>
  <c r="L115" i="9" s="1"/>
  <c r="B30" i="9"/>
  <c r="B115" i="9" s="1"/>
  <c r="I27" i="9"/>
  <c r="M27" i="9" s="1"/>
  <c r="F27" i="9"/>
  <c r="H27" i="9" s="1"/>
  <c r="I26" i="9"/>
  <c r="J26" i="9" s="1"/>
  <c r="L26" i="9" s="1"/>
  <c r="F26" i="9"/>
  <c r="H26" i="9" s="1"/>
  <c r="E25" i="9"/>
  <c r="D25" i="9"/>
  <c r="B25" i="9"/>
  <c r="I24" i="9"/>
  <c r="M24" i="9" s="1"/>
  <c r="I23" i="9"/>
  <c r="M23" i="9" s="1"/>
  <c r="F23" i="9"/>
  <c r="H23" i="9" s="1"/>
  <c r="I22" i="9"/>
  <c r="M22" i="9" s="1"/>
  <c r="F22" i="9"/>
  <c r="H22" i="9" s="1"/>
  <c r="E21" i="9"/>
  <c r="D21" i="9"/>
  <c r="B21" i="9"/>
  <c r="J18" i="9"/>
  <c r="L18" i="9" s="1"/>
  <c r="F18" i="9"/>
  <c r="H18" i="9" s="1"/>
  <c r="J17" i="9"/>
  <c r="L17" i="9" s="1"/>
  <c r="F17" i="9"/>
  <c r="H17" i="9" s="1"/>
  <c r="E16" i="9"/>
  <c r="D16" i="9"/>
  <c r="C16" i="9"/>
  <c r="B16" i="9"/>
  <c r="H14" i="9"/>
  <c r="J12" i="9"/>
  <c r="L12" i="9" s="1"/>
  <c r="F12" i="9"/>
  <c r="H12" i="9" s="1"/>
  <c r="J11" i="9"/>
  <c r="L11" i="9" s="1"/>
  <c r="F11" i="9"/>
  <c r="H11" i="9" s="1"/>
  <c r="E10" i="9"/>
  <c r="D10" i="9"/>
  <c r="B10" i="9"/>
  <c r="E6" i="9"/>
  <c r="G6" i="9" s="1"/>
  <c r="I6" i="9" s="1"/>
  <c r="D6" i="9"/>
  <c r="F6" i="9" s="1"/>
  <c r="H6" i="9" s="1"/>
  <c r="E5" i="9"/>
  <c r="G5" i="9" s="1"/>
  <c r="I5" i="9" s="1"/>
  <c r="D5" i="9"/>
  <c r="F5" i="9" s="1"/>
  <c r="H5" i="9" s="1"/>
  <c r="E4" i="9"/>
  <c r="G4" i="9" s="1"/>
  <c r="I4" i="9" s="1"/>
  <c r="D4" i="9"/>
  <c r="F4" i="9" s="1"/>
  <c r="H4" i="9" s="1"/>
  <c r="H44" i="8"/>
  <c r="F41" i="8"/>
  <c r="I44" i="8"/>
  <c r="H44" i="5"/>
  <c r="I41" i="8"/>
  <c r="J41" i="8" s="1"/>
  <c r="B107" i="9" l="1"/>
  <c r="J30" i="9"/>
  <c r="E29" i="9"/>
  <c r="C90" i="9" s="1"/>
  <c r="C48" i="9"/>
  <c r="C91" i="9"/>
  <c r="F25" i="9"/>
  <c r="H25" i="9" s="1"/>
  <c r="K107" i="9"/>
  <c r="F16" i="9"/>
  <c r="H16" i="9" s="1"/>
  <c r="L107" i="9"/>
  <c r="I16" i="9"/>
  <c r="M16" i="9" s="1"/>
  <c r="B84" i="9"/>
  <c r="M37" i="9"/>
  <c r="F30" i="9"/>
  <c r="C107" i="9"/>
  <c r="C84" i="9"/>
  <c r="I21" i="9"/>
  <c r="J21" i="9" s="1"/>
  <c r="L21" i="9" s="1"/>
  <c r="M26" i="9"/>
  <c r="M30" i="9"/>
  <c r="D29" i="9"/>
  <c r="B91" i="9"/>
  <c r="B144" i="9"/>
  <c r="B143" i="9" s="1"/>
  <c r="J22" i="9"/>
  <c r="L22" i="9" s="1"/>
  <c r="B29" i="9"/>
  <c r="B90" i="9" s="1"/>
  <c r="B48" i="9"/>
  <c r="I48" i="9" s="1"/>
  <c r="K48" i="9" s="1"/>
  <c r="C29" i="9"/>
  <c r="K114" i="9" s="1"/>
  <c r="C145" i="9"/>
  <c r="C143" i="9" s="1"/>
  <c r="F21" i="9"/>
  <c r="H21" i="9" s="1"/>
  <c r="S16" i="9"/>
  <c r="C129" i="9"/>
  <c r="J10" i="9"/>
  <c r="L10" i="9" s="1"/>
  <c r="F10" i="9"/>
  <c r="H10" i="9" s="1"/>
  <c r="F35" i="9"/>
  <c r="I35" i="9"/>
  <c r="J35" i="9" s="1"/>
  <c r="B120" i="9"/>
  <c r="B137" i="9"/>
  <c r="J27" i="9"/>
  <c r="L27" i="9" s="1"/>
  <c r="J38" i="9"/>
  <c r="C120" i="9"/>
  <c r="I25" i="9"/>
  <c r="B129" i="9"/>
  <c r="I129" i="9" s="1"/>
  <c r="K129" i="9" s="1"/>
  <c r="J23" i="9"/>
  <c r="L23" i="9" s="1"/>
  <c r="I49" i="9"/>
  <c r="K49" i="9" s="1"/>
  <c r="M10" i="9"/>
  <c r="B96" i="9"/>
  <c r="L120" i="9"/>
  <c r="M36" i="9"/>
  <c r="C96" i="9"/>
  <c r="M12" i="8"/>
  <c r="M11" i="8"/>
  <c r="C144" i="8"/>
  <c r="B141" i="8"/>
  <c r="B139" i="8"/>
  <c r="B138" i="8"/>
  <c r="C131" i="8"/>
  <c r="B131" i="8"/>
  <c r="C130" i="8"/>
  <c r="B130" i="8"/>
  <c r="L122" i="8"/>
  <c r="K122" i="8"/>
  <c r="C122" i="8"/>
  <c r="B122" i="8"/>
  <c r="L121" i="8"/>
  <c r="K121" i="8"/>
  <c r="C121" i="8"/>
  <c r="B121" i="8"/>
  <c r="L119" i="8"/>
  <c r="K119" i="8"/>
  <c r="C119" i="8"/>
  <c r="B119" i="8"/>
  <c r="L118" i="8"/>
  <c r="K118" i="8"/>
  <c r="C118" i="8"/>
  <c r="B118" i="8"/>
  <c r="L117" i="8"/>
  <c r="K117" i="8"/>
  <c r="C117" i="8"/>
  <c r="B117" i="8"/>
  <c r="L116" i="8"/>
  <c r="K116" i="8"/>
  <c r="C116" i="8"/>
  <c r="B116" i="8"/>
  <c r="K115" i="8"/>
  <c r="L109" i="8"/>
  <c r="K109" i="8"/>
  <c r="J109" i="8"/>
  <c r="C109" i="8"/>
  <c r="B109" i="8"/>
  <c r="L108" i="8"/>
  <c r="K108" i="8"/>
  <c r="J108" i="8"/>
  <c r="C108" i="8"/>
  <c r="B108" i="8"/>
  <c r="C98" i="8"/>
  <c r="B98" i="8"/>
  <c r="C97" i="8"/>
  <c r="B97" i="8"/>
  <c r="C95" i="8"/>
  <c r="B95" i="8"/>
  <c r="C94" i="8"/>
  <c r="B94" i="8"/>
  <c r="C93" i="8"/>
  <c r="B93" i="8"/>
  <c r="C92" i="8"/>
  <c r="B92" i="8"/>
  <c r="C86" i="8"/>
  <c r="B86" i="8"/>
  <c r="C85" i="8"/>
  <c r="B85" i="8"/>
  <c r="I79" i="8"/>
  <c r="C50" i="8"/>
  <c r="B50" i="8"/>
  <c r="C49" i="8"/>
  <c r="B49" i="8"/>
  <c r="I38" i="8"/>
  <c r="M38" i="8" s="1"/>
  <c r="F38" i="8"/>
  <c r="I37" i="8"/>
  <c r="M37" i="8" s="1"/>
  <c r="F37" i="8"/>
  <c r="I36" i="8"/>
  <c r="J36" i="8" s="1"/>
  <c r="F36" i="8"/>
  <c r="E35" i="8"/>
  <c r="C120" i="8" s="1"/>
  <c r="D35" i="8"/>
  <c r="L120" i="8" s="1"/>
  <c r="C35" i="8"/>
  <c r="C145" i="8" s="1"/>
  <c r="B35" i="8"/>
  <c r="B120" i="8" s="1"/>
  <c r="M34" i="8"/>
  <c r="J34" i="8"/>
  <c r="F34" i="8"/>
  <c r="M33" i="8"/>
  <c r="J33" i="8"/>
  <c r="F33" i="8"/>
  <c r="M32" i="8"/>
  <c r="J32" i="8"/>
  <c r="F32" i="8"/>
  <c r="M31" i="8"/>
  <c r="J31" i="8"/>
  <c r="F31" i="8"/>
  <c r="I30" i="8"/>
  <c r="E30" i="8"/>
  <c r="C115" i="8" s="1"/>
  <c r="D30" i="8"/>
  <c r="L115" i="8" s="1"/>
  <c r="B30" i="8"/>
  <c r="B115" i="8" s="1"/>
  <c r="C29" i="8"/>
  <c r="I27" i="8"/>
  <c r="M27" i="8" s="1"/>
  <c r="F27" i="8"/>
  <c r="H27" i="8" s="1"/>
  <c r="I26" i="8"/>
  <c r="M26" i="8" s="1"/>
  <c r="F26" i="8"/>
  <c r="H26" i="8" s="1"/>
  <c r="E25" i="8"/>
  <c r="D25" i="8"/>
  <c r="B25" i="8"/>
  <c r="I24" i="8"/>
  <c r="M24" i="8" s="1"/>
  <c r="I23" i="8"/>
  <c r="M23" i="8" s="1"/>
  <c r="F23" i="8"/>
  <c r="H23" i="8" s="1"/>
  <c r="I22" i="8"/>
  <c r="J22" i="8" s="1"/>
  <c r="L22" i="8" s="1"/>
  <c r="F22" i="8"/>
  <c r="H22" i="8" s="1"/>
  <c r="E21" i="8"/>
  <c r="D21" i="8"/>
  <c r="B21" i="8"/>
  <c r="M18" i="8"/>
  <c r="J18" i="8"/>
  <c r="L18" i="8" s="1"/>
  <c r="F18" i="8"/>
  <c r="H18" i="8" s="1"/>
  <c r="M17" i="8"/>
  <c r="J17" i="8"/>
  <c r="L17" i="8" s="1"/>
  <c r="F17" i="8"/>
  <c r="H17" i="8" s="1"/>
  <c r="E16" i="8"/>
  <c r="D16" i="8"/>
  <c r="C16" i="8"/>
  <c r="B16" i="8"/>
  <c r="H14" i="8"/>
  <c r="F12" i="8"/>
  <c r="H12" i="8" s="1"/>
  <c r="F11" i="8"/>
  <c r="H11" i="8" s="1"/>
  <c r="E10" i="8"/>
  <c r="D10" i="8"/>
  <c r="B10" i="8"/>
  <c r="E6" i="8"/>
  <c r="G6" i="8" s="1"/>
  <c r="I6" i="8" s="1"/>
  <c r="D6" i="8"/>
  <c r="F6" i="8" s="1"/>
  <c r="H6" i="8" s="1"/>
  <c r="E5" i="8"/>
  <c r="G5" i="8" s="1"/>
  <c r="I5" i="8" s="1"/>
  <c r="D5" i="8"/>
  <c r="F5" i="8" s="1"/>
  <c r="H5" i="8" s="1"/>
  <c r="E4" i="8"/>
  <c r="G4" i="8" s="1"/>
  <c r="I4" i="8" s="1"/>
  <c r="D4" i="8"/>
  <c r="F4" i="8" s="1"/>
  <c r="H4" i="8" s="1"/>
  <c r="I12" i="5"/>
  <c r="I11" i="5"/>
  <c r="D16" i="5"/>
  <c r="B10" i="5"/>
  <c r="L107" i="8" l="1"/>
  <c r="B107" i="8"/>
  <c r="C107" i="8"/>
  <c r="B129" i="8"/>
  <c r="I129" i="8" s="1"/>
  <c r="K129" i="8" s="1"/>
  <c r="C114" i="9"/>
  <c r="C129" i="8"/>
  <c r="I29" i="9"/>
  <c r="J29" i="9" s="1"/>
  <c r="M35" i="9"/>
  <c r="J16" i="9"/>
  <c r="L16" i="9" s="1"/>
  <c r="F25" i="8"/>
  <c r="H25" i="8" s="1"/>
  <c r="J30" i="8"/>
  <c r="C48" i="8"/>
  <c r="I130" i="8"/>
  <c r="K130" i="8" s="1"/>
  <c r="M21" i="9"/>
  <c r="M30" i="8"/>
  <c r="I131" i="8"/>
  <c r="K131" i="8" s="1"/>
  <c r="I21" i="8"/>
  <c r="J21" i="8" s="1"/>
  <c r="L21" i="8" s="1"/>
  <c r="L114" i="9"/>
  <c r="J38" i="8"/>
  <c r="C84" i="8"/>
  <c r="M22" i="8"/>
  <c r="K107" i="8"/>
  <c r="B48" i="8"/>
  <c r="I48" i="8" s="1"/>
  <c r="K48" i="8" s="1"/>
  <c r="F29" i="9"/>
  <c r="J27" i="8"/>
  <c r="L27" i="8" s="1"/>
  <c r="I35" i="8"/>
  <c r="J35" i="8" s="1"/>
  <c r="I50" i="8"/>
  <c r="K50" i="8" s="1"/>
  <c r="B137" i="8"/>
  <c r="I25" i="8"/>
  <c r="M36" i="8"/>
  <c r="M35" i="8" s="1"/>
  <c r="B96" i="8"/>
  <c r="C96" i="8"/>
  <c r="B114" i="9"/>
  <c r="I16" i="8"/>
  <c r="J16" i="8" s="1"/>
  <c r="L16" i="8" s="1"/>
  <c r="F35" i="8"/>
  <c r="C91" i="8"/>
  <c r="F21" i="8"/>
  <c r="H21" i="8" s="1"/>
  <c r="M25" i="9"/>
  <c r="J25" i="9"/>
  <c r="L25" i="9" s="1"/>
  <c r="S16" i="8"/>
  <c r="I10" i="8"/>
  <c r="M10" i="8" s="1"/>
  <c r="J11" i="8"/>
  <c r="L11" i="8" s="1"/>
  <c r="J107" i="8"/>
  <c r="B84" i="8"/>
  <c r="C143" i="8"/>
  <c r="F16" i="8"/>
  <c r="H16" i="8" s="1"/>
  <c r="F30" i="8"/>
  <c r="B144" i="8"/>
  <c r="J23" i="8"/>
  <c r="L23" i="8" s="1"/>
  <c r="F10" i="8"/>
  <c r="H10" i="8" s="1"/>
  <c r="B29" i="8"/>
  <c r="I49" i="8"/>
  <c r="K49" i="8" s="1"/>
  <c r="B91" i="8"/>
  <c r="D29" i="8"/>
  <c r="L114" i="8" s="1"/>
  <c r="J12" i="8"/>
  <c r="L12" i="8" s="1"/>
  <c r="J26" i="8"/>
  <c r="L26" i="8" s="1"/>
  <c r="E29" i="8"/>
  <c r="K114" i="8"/>
  <c r="K120" i="8"/>
  <c r="B145" i="8"/>
  <c r="J37" i="8"/>
  <c r="C91" i="7"/>
  <c r="C92" i="7" s="1"/>
  <c r="B16" i="5"/>
  <c r="B112" i="7"/>
  <c r="B115" i="7" s="1"/>
  <c r="B92" i="7"/>
  <c r="D76" i="7"/>
  <c r="C76" i="7"/>
  <c r="D75" i="7"/>
  <c r="C56" i="7"/>
  <c r="B56" i="7"/>
  <c r="D37" i="7"/>
  <c r="D39" i="7" s="1"/>
  <c r="C37" i="7"/>
  <c r="C39" i="7" s="1"/>
  <c r="B35" i="7"/>
  <c r="B34" i="7"/>
  <c r="D25" i="7"/>
  <c r="D27" i="7" s="1"/>
  <c r="C25" i="7"/>
  <c r="C27" i="7" s="1"/>
  <c r="B23" i="7"/>
  <c r="B22" i="7"/>
  <c r="D16" i="7"/>
  <c r="D18" i="7" s="1"/>
  <c r="C16" i="7"/>
  <c r="C18" i="7" s="1"/>
  <c r="B14" i="7"/>
  <c r="B13" i="7"/>
  <c r="D8" i="7"/>
  <c r="D10" i="7" s="1"/>
  <c r="C8" i="7"/>
  <c r="C10" i="7" s="1"/>
  <c r="B6" i="7"/>
  <c r="B5" i="7"/>
  <c r="M29" i="9" l="1"/>
  <c r="M21" i="8"/>
  <c r="M16" i="8"/>
  <c r="M25" i="8"/>
  <c r="J25" i="8"/>
  <c r="L25" i="8" s="1"/>
  <c r="I29" i="8"/>
  <c r="J29" i="8" s="1"/>
  <c r="J10" i="8"/>
  <c r="L10" i="8" s="1"/>
  <c r="B114" i="8"/>
  <c r="B90" i="8"/>
  <c r="B143" i="8"/>
  <c r="F29" i="8"/>
  <c r="C114" i="8"/>
  <c r="C90" i="8"/>
  <c r="B16" i="7"/>
  <c r="B18" i="7" s="1"/>
  <c r="B8" i="7"/>
  <c r="B10" i="7" s="1"/>
  <c r="B76" i="7"/>
  <c r="B75" i="7"/>
  <c r="C75" i="7"/>
  <c r="B37" i="7"/>
  <c r="B39" i="7" s="1"/>
  <c r="B25" i="7"/>
  <c r="B27" i="7" s="1"/>
  <c r="F41" i="5"/>
  <c r="I41" i="4"/>
  <c r="I41" i="5"/>
  <c r="J41" i="5" s="1"/>
  <c r="M29" i="8" l="1"/>
  <c r="F155" i="5"/>
  <c r="F154" i="5"/>
  <c r="C144" i="5"/>
  <c r="G144" i="5" s="1"/>
  <c r="G141" i="5"/>
  <c r="B141" i="5"/>
  <c r="G139" i="5"/>
  <c r="B139" i="5"/>
  <c r="G138" i="5"/>
  <c r="B138" i="5"/>
  <c r="G137" i="5"/>
  <c r="B137" i="5"/>
  <c r="G131" i="5"/>
  <c r="C131" i="5"/>
  <c r="H131" i="5" s="1"/>
  <c r="B131" i="5"/>
  <c r="G130" i="5"/>
  <c r="C130" i="5"/>
  <c r="B130" i="5"/>
  <c r="G129" i="5"/>
  <c r="L122" i="5"/>
  <c r="K122" i="5"/>
  <c r="C122" i="5"/>
  <c r="B122" i="5"/>
  <c r="L121" i="5"/>
  <c r="K121" i="5"/>
  <c r="C121" i="5"/>
  <c r="B121" i="5"/>
  <c r="L119" i="5"/>
  <c r="K119" i="5"/>
  <c r="C119" i="5"/>
  <c r="B119" i="5"/>
  <c r="L118" i="5"/>
  <c r="K118" i="5"/>
  <c r="C118" i="5"/>
  <c r="B118" i="5"/>
  <c r="L117" i="5"/>
  <c r="K117" i="5"/>
  <c r="C117" i="5"/>
  <c r="B117" i="5"/>
  <c r="L116" i="5"/>
  <c r="K116" i="5"/>
  <c r="C116" i="5"/>
  <c r="B116" i="5"/>
  <c r="K115" i="5"/>
  <c r="L109" i="5"/>
  <c r="K109" i="5"/>
  <c r="C109" i="5"/>
  <c r="B109" i="5"/>
  <c r="L108" i="5"/>
  <c r="K108" i="5"/>
  <c r="C108" i="5"/>
  <c r="B108" i="5"/>
  <c r="C98" i="5"/>
  <c r="B98" i="5"/>
  <c r="C97" i="5"/>
  <c r="B97" i="5"/>
  <c r="C95" i="5"/>
  <c r="B95" i="5"/>
  <c r="C94" i="5"/>
  <c r="B94" i="5"/>
  <c r="C93" i="5"/>
  <c r="B93" i="5"/>
  <c r="C92" i="5"/>
  <c r="B92" i="5"/>
  <c r="C86" i="5"/>
  <c r="B86" i="5"/>
  <c r="G86" i="5" s="1"/>
  <c r="C85" i="5"/>
  <c r="B85" i="5"/>
  <c r="I79" i="5"/>
  <c r="G50" i="5"/>
  <c r="C50" i="5"/>
  <c r="B50" i="5"/>
  <c r="G49" i="5"/>
  <c r="C49" i="5"/>
  <c r="H49" i="5" s="1"/>
  <c r="B49" i="5"/>
  <c r="G48" i="5"/>
  <c r="I38" i="5"/>
  <c r="M38" i="5" s="1"/>
  <c r="F38" i="5"/>
  <c r="I37" i="5"/>
  <c r="M37" i="5" s="1"/>
  <c r="F37" i="5"/>
  <c r="I36" i="5"/>
  <c r="J36" i="5" s="1"/>
  <c r="F36" i="5"/>
  <c r="E35" i="5"/>
  <c r="C96" i="5" s="1"/>
  <c r="D35" i="5"/>
  <c r="L120" i="5" s="1"/>
  <c r="C35" i="5"/>
  <c r="C145" i="5" s="1"/>
  <c r="G145" i="5" s="1"/>
  <c r="B35" i="5"/>
  <c r="B145" i="5" s="1"/>
  <c r="M34" i="5"/>
  <c r="J34" i="5"/>
  <c r="F34" i="5"/>
  <c r="M33" i="5"/>
  <c r="J33" i="5"/>
  <c r="F33" i="5"/>
  <c r="M32" i="5"/>
  <c r="J32" i="5"/>
  <c r="F32" i="5"/>
  <c r="M31" i="5"/>
  <c r="J31" i="5"/>
  <c r="F31" i="5"/>
  <c r="I30" i="5"/>
  <c r="E30" i="5"/>
  <c r="C115" i="5" s="1"/>
  <c r="D30" i="5"/>
  <c r="B30" i="5"/>
  <c r="B144" i="5" s="1"/>
  <c r="I27" i="5"/>
  <c r="M27" i="5" s="1"/>
  <c r="F27" i="5"/>
  <c r="H27" i="5" s="1"/>
  <c r="I26" i="5"/>
  <c r="F26" i="5"/>
  <c r="H26" i="5" s="1"/>
  <c r="E25" i="5"/>
  <c r="D25" i="5"/>
  <c r="B25" i="5"/>
  <c r="I24" i="5"/>
  <c r="M24" i="5" s="1"/>
  <c r="I23" i="5"/>
  <c r="M23" i="5" s="1"/>
  <c r="F23" i="5"/>
  <c r="H23" i="5" s="1"/>
  <c r="I22" i="5"/>
  <c r="M22" i="5" s="1"/>
  <c r="F22" i="5"/>
  <c r="H22" i="5" s="1"/>
  <c r="E21" i="5"/>
  <c r="D21" i="5"/>
  <c r="B21" i="5"/>
  <c r="M18" i="5"/>
  <c r="J18" i="5"/>
  <c r="L18" i="5" s="1"/>
  <c r="F18" i="5"/>
  <c r="H18" i="5" s="1"/>
  <c r="M17" i="5"/>
  <c r="J17" i="5"/>
  <c r="L17" i="5" s="1"/>
  <c r="F17" i="5"/>
  <c r="H17" i="5" s="1"/>
  <c r="E16" i="5"/>
  <c r="F16" i="5" s="1"/>
  <c r="H16" i="5" s="1"/>
  <c r="C16" i="5"/>
  <c r="H14" i="5"/>
  <c r="M12" i="5"/>
  <c r="J12" i="5"/>
  <c r="L12" i="5" s="1"/>
  <c r="F12" i="5"/>
  <c r="H12" i="5" s="1"/>
  <c r="M11" i="5"/>
  <c r="J11" i="5"/>
  <c r="L11" i="5" s="1"/>
  <c r="F11" i="5"/>
  <c r="H11" i="5" s="1"/>
  <c r="I10" i="5"/>
  <c r="J10" i="5" s="1"/>
  <c r="L10" i="5" s="1"/>
  <c r="E10" i="5"/>
  <c r="F10" i="5" s="1"/>
  <c r="H10" i="5" s="1"/>
  <c r="D10" i="5"/>
  <c r="E6" i="5"/>
  <c r="G6" i="5" s="1"/>
  <c r="I6" i="5" s="1"/>
  <c r="D6" i="5"/>
  <c r="F6" i="5" s="1"/>
  <c r="H6" i="5" s="1"/>
  <c r="E5" i="5"/>
  <c r="G5" i="5" s="1"/>
  <c r="D5" i="5"/>
  <c r="F5" i="5" s="1"/>
  <c r="H5" i="5" s="1"/>
  <c r="E4" i="5"/>
  <c r="G4" i="5" s="1"/>
  <c r="I4" i="5" s="1"/>
  <c r="D4" i="5"/>
  <c r="F4" i="5" s="1"/>
  <c r="H4" i="5" s="1"/>
  <c r="H43" i="4"/>
  <c r="C107" i="5" l="1"/>
  <c r="I16" i="5"/>
  <c r="I131" i="5"/>
  <c r="K131" i="5" s="1"/>
  <c r="B129" i="5"/>
  <c r="D29" i="5"/>
  <c r="L114" i="5" s="1"/>
  <c r="I21" i="5"/>
  <c r="J21" i="5" s="1"/>
  <c r="L21" i="5" s="1"/>
  <c r="C84" i="5"/>
  <c r="M36" i="5"/>
  <c r="M35" i="5" s="1"/>
  <c r="H138" i="5"/>
  <c r="I25" i="5"/>
  <c r="M25" i="5" s="1"/>
  <c r="J30" i="5"/>
  <c r="J38" i="5"/>
  <c r="C129" i="5"/>
  <c r="H129" i="5" s="1"/>
  <c r="B115" i="5"/>
  <c r="M30" i="5"/>
  <c r="H144" i="5"/>
  <c r="G108" i="5"/>
  <c r="H108" i="5" s="1"/>
  <c r="J108" i="5" s="1"/>
  <c r="J27" i="5"/>
  <c r="L27" i="5" s="1"/>
  <c r="B91" i="5"/>
  <c r="C29" i="5"/>
  <c r="K114" i="5" s="1"/>
  <c r="I35" i="5"/>
  <c r="J35" i="5" s="1"/>
  <c r="K107" i="5"/>
  <c r="C120" i="5"/>
  <c r="F25" i="5"/>
  <c r="H25" i="5" s="1"/>
  <c r="F21" i="5"/>
  <c r="H21" i="5" s="1"/>
  <c r="G109" i="5"/>
  <c r="H109" i="5" s="1"/>
  <c r="J109" i="5" s="1"/>
  <c r="M10" i="5"/>
  <c r="C48" i="5"/>
  <c r="H48" i="5" s="1"/>
  <c r="B107" i="5"/>
  <c r="B48" i="5"/>
  <c r="H141" i="5"/>
  <c r="H50" i="5"/>
  <c r="I50" i="5" s="1"/>
  <c r="K50" i="5" s="1"/>
  <c r="B84" i="5"/>
  <c r="G84" i="5" s="1"/>
  <c r="H84" i="5" s="1"/>
  <c r="G85" i="5"/>
  <c r="H85" i="5" s="1"/>
  <c r="H137" i="5"/>
  <c r="I49" i="5"/>
  <c r="K49" i="5" s="1"/>
  <c r="H139" i="5"/>
  <c r="J16" i="5"/>
  <c r="L16" i="5" s="1"/>
  <c r="M16" i="5"/>
  <c r="H86" i="5"/>
  <c r="B143" i="5"/>
  <c r="H145" i="5"/>
  <c r="C143" i="5"/>
  <c r="G143" i="5" s="1"/>
  <c r="J22" i="5"/>
  <c r="L22" i="5" s="1"/>
  <c r="S16" i="5"/>
  <c r="J37" i="5"/>
  <c r="L115" i="5"/>
  <c r="F35" i="5"/>
  <c r="B96" i="5"/>
  <c r="L107" i="5"/>
  <c r="H130" i="5"/>
  <c r="I130" i="5" s="1"/>
  <c r="K130" i="5" s="1"/>
  <c r="J26" i="5"/>
  <c r="L26" i="5" s="1"/>
  <c r="I5" i="5"/>
  <c r="M26" i="5"/>
  <c r="J23" i="5"/>
  <c r="L23" i="5" s="1"/>
  <c r="C91" i="5"/>
  <c r="B120" i="5"/>
  <c r="F30" i="5"/>
  <c r="B29" i="5"/>
  <c r="K120" i="5"/>
  <c r="E29" i="5"/>
  <c r="F155" i="4"/>
  <c r="F154" i="4"/>
  <c r="M21" i="5" l="1"/>
  <c r="J25" i="5"/>
  <c r="L25" i="5" s="1"/>
  <c r="I129" i="5"/>
  <c r="K129" i="5" s="1"/>
  <c r="H143" i="5"/>
  <c r="G107" i="5"/>
  <c r="H107" i="5" s="1"/>
  <c r="J107" i="5" s="1"/>
  <c r="I48" i="5"/>
  <c r="K48" i="5" s="1"/>
  <c r="C114" i="5"/>
  <c r="C90" i="5"/>
  <c r="F29" i="5"/>
  <c r="I29" i="5"/>
  <c r="J29" i="5" s="1"/>
  <c r="B114" i="5"/>
  <c r="B90" i="5"/>
  <c r="I41" i="2"/>
  <c r="J41" i="2" s="1"/>
  <c r="M17" i="4"/>
  <c r="B56" i="3"/>
  <c r="C37" i="3"/>
  <c r="C39" i="3" s="1"/>
  <c r="D37" i="3"/>
  <c r="D39" i="3" s="1"/>
  <c r="C25" i="3"/>
  <c r="C27" i="3" s="1"/>
  <c r="D25" i="3"/>
  <c r="D27" i="3" s="1"/>
  <c r="B13" i="3"/>
  <c r="D16" i="3"/>
  <c r="D18" i="3" s="1"/>
  <c r="C16" i="3"/>
  <c r="C18" i="3" s="1"/>
  <c r="D8" i="3"/>
  <c r="D10" i="3" s="1"/>
  <c r="C8" i="3"/>
  <c r="C10" i="3" s="1"/>
  <c r="H14" i="4"/>
  <c r="M18" i="4"/>
  <c r="C144" i="4"/>
  <c r="G144" i="4" s="1"/>
  <c r="G141" i="4"/>
  <c r="B141" i="4"/>
  <c r="G139" i="4"/>
  <c r="B139" i="4"/>
  <c r="G138" i="4"/>
  <c r="B138" i="4"/>
  <c r="G137" i="4"/>
  <c r="G131" i="4"/>
  <c r="C131" i="4"/>
  <c r="H131" i="4" s="1"/>
  <c r="B131" i="4"/>
  <c r="G130" i="4"/>
  <c r="C130" i="4"/>
  <c r="H130" i="4" s="1"/>
  <c r="B130" i="4"/>
  <c r="G129" i="4"/>
  <c r="L122" i="4"/>
  <c r="K122" i="4"/>
  <c r="C122" i="4"/>
  <c r="B122" i="4"/>
  <c r="L121" i="4"/>
  <c r="K121" i="4"/>
  <c r="C121" i="4"/>
  <c r="B121" i="4"/>
  <c r="L119" i="4"/>
  <c r="K119" i="4"/>
  <c r="C119" i="4"/>
  <c r="B119" i="4"/>
  <c r="L118" i="4"/>
  <c r="K118" i="4"/>
  <c r="C118" i="4"/>
  <c r="B118" i="4"/>
  <c r="L117" i="4"/>
  <c r="K117" i="4"/>
  <c r="C117" i="4"/>
  <c r="B117" i="4"/>
  <c r="L116" i="4"/>
  <c r="K116" i="4"/>
  <c r="C116" i="4"/>
  <c r="B116" i="4"/>
  <c r="K115" i="4"/>
  <c r="L109" i="4"/>
  <c r="K109" i="4"/>
  <c r="C109" i="4"/>
  <c r="B109" i="4"/>
  <c r="L108" i="4"/>
  <c r="K108" i="4"/>
  <c r="C108" i="4"/>
  <c r="B108" i="4"/>
  <c r="C98" i="4"/>
  <c r="B98" i="4"/>
  <c r="C97" i="4"/>
  <c r="B97" i="4"/>
  <c r="C95" i="4"/>
  <c r="B95" i="4"/>
  <c r="C94" i="4"/>
  <c r="B94" i="4"/>
  <c r="C93" i="4"/>
  <c r="B93" i="4"/>
  <c r="C92" i="4"/>
  <c r="B92" i="4"/>
  <c r="C86" i="4"/>
  <c r="B86" i="4"/>
  <c r="G86" i="4" s="1"/>
  <c r="C85" i="4"/>
  <c r="B85" i="4"/>
  <c r="G85" i="4" s="1"/>
  <c r="I79" i="4"/>
  <c r="G50" i="4"/>
  <c r="C50" i="4"/>
  <c r="H50" i="4" s="1"/>
  <c r="B50" i="4"/>
  <c r="G49" i="4"/>
  <c r="C49" i="4"/>
  <c r="B49" i="4"/>
  <c r="G48" i="4"/>
  <c r="I38" i="4"/>
  <c r="J38" i="4" s="1"/>
  <c r="F38" i="4"/>
  <c r="I37" i="4"/>
  <c r="M37" i="4" s="1"/>
  <c r="F37" i="4"/>
  <c r="I36" i="4"/>
  <c r="M36" i="4" s="1"/>
  <c r="F36" i="4"/>
  <c r="E35" i="4"/>
  <c r="C96" i="4" s="1"/>
  <c r="D35" i="4"/>
  <c r="L120" i="4" s="1"/>
  <c r="C35" i="4"/>
  <c r="C145" i="4" s="1"/>
  <c r="G145" i="4" s="1"/>
  <c r="B35" i="4"/>
  <c r="B96" i="4" s="1"/>
  <c r="M34" i="4"/>
  <c r="J34" i="4"/>
  <c r="F34" i="4"/>
  <c r="M33" i="4"/>
  <c r="J33" i="4"/>
  <c r="F33" i="4"/>
  <c r="M32" i="4"/>
  <c r="J32" i="4"/>
  <c r="F32" i="4"/>
  <c r="M31" i="4"/>
  <c r="J31" i="4"/>
  <c r="F31" i="4"/>
  <c r="I30" i="4"/>
  <c r="E30" i="4"/>
  <c r="D30" i="4"/>
  <c r="L115" i="4" s="1"/>
  <c r="B30" i="4"/>
  <c r="B115" i="4" s="1"/>
  <c r="I27" i="4"/>
  <c r="J27" i="4" s="1"/>
  <c r="L27" i="4" s="1"/>
  <c r="F27" i="4"/>
  <c r="H27" i="4" s="1"/>
  <c r="I26" i="4"/>
  <c r="J26" i="4" s="1"/>
  <c r="L26" i="4" s="1"/>
  <c r="F26" i="4"/>
  <c r="H26" i="4" s="1"/>
  <c r="E25" i="4"/>
  <c r="D25" i="4"/>
  <c r="B25" i="4"/>
  <c r="I24" i="4"/>
  <c r="M24" i="4" s="1"/>
  <c r="I23" i="4"/>
  <c r="M23" i="4" s="1"/>
  <c r="F23" i="4"/>
  <c r="H23" i="4" s="1"/>
  <c r="I22" i="4"/>
  <c r="J22" i="4" s="1"/>
  <c r="L22" i="4" s="1"/>
  <c r="F22" i="4"/>
  <c r="H22" i="4" s="1"/>
  <c r="E21" i="4"/>
  <c r="D21" i="4"/>
  <c r="B21" i="4"/>
  <c r="F18" i="4"/>
  <c r="H18" i="4" s="1"/>
  <c r="F17" i="4"/>
  <c r="H17" i="4" s="1"/>
  <c r="E16" i="4"/>
  <c r="D16" i="4"/>
  <c r="C16" i="4"/>
  <c r="B16" i="4"/>
  <c r="B137" i="4" s="1"/>
  <c r="J12" i="4"/>
  <c r="L12" i="4" s="1"/>
  <c r="F12" i="4"/>
  <c r="H12" i="4" s="1"/>
  <c r="J11" i="4"/>
  <c r="L11" i="4" s="1"/>
  <c r="F11" i="4"/>
  <c r="H11" i="4" s="1"/>
  <c r="E10" i="4"/>
  <c r="D10" i="4"/>
  <c r="B10" i="4"/>
  <c r="E6" i="4"/>
  <c r="G6" i="4" s="1"/>
  <c r="I6" i="4" s="1"/>
  <c r="D6" i="4"/>
  <c r="F6" i="4" s="1"/>
  <c r="H6" i="4" s="1"/>
  <c r="E5" i="4"/>
  <c r="G5" i="4" s="1"/>
  <c r="I5" i="4" s="1"/>
  <c r="D5" i="4"/>
  <c r="F5" i="4" s="1"/>
  <c r="H5" i="4" s="1"/>
  <c r="E4" i="4"/>
  <c r="G4" i="4" s="1"/>
  <c r="I4" i="4" s="1"/>
  <c r="D4" i="4"/>
  <c r="F4" i="4" s="1"/>
  <c r="H4" i="4" s="1"/>
  <c r="B112" i="3"/>
  <c r="B115" i="3" s="1"/>
  <c r="B92" i="3"/>
  <c r="C92" i="3"/>
  <c r="D76" i="3"/>
  <c r="C76" i="3"/>
  <c r="B76" i="3"/>
  <c r="D75" i="3"/>
  <c r="C75" i="3"/>
  <c r="B75" i="3"/>
  <c r="C56" i="3"/>
  <c r="B35" i="3"/>
  <c r="B34" i="3"/>
  <c r="B23" i="3"/>
  <c r="B22" i="3"/>
  <c r="B14" i="3"/>
  <c r="B6" i="3"/>
  <c r="B5" i="3"/>
  <c r="C144" i="2"/>
  <c r="G144" i="2" s="1"/>
  <c r="G141" i="2"/>
  <c r="B141" i="2"/>
  <c r="G139" i="2"/>
  <c r="B139" i="2"/>
  <c r="G138" i="2"/>
  <c r="B138" i="2"/>
  <c r="G137" i="2"/>
  <c r="G131" i="2"/>
  <c r="C131" i="2"/>
  <c r="H131" i="2" s="1"/>
  <c r="B131" i="2"/>
  <c r="G130" i="2"/>
  <c r="C130" i="2"/>
  <c r="B130" i="2"/>
  <c r="G129" i="2"/>
  <c r="L122" i="2"/>
  <c r="C122" i="2"/>
  <c r="B122" i="2"/>
  <c r="L121" i="2"/>
  <c r="C121" i="2"/>
  <c r="B121" i="2"/>
  <c r="L119" i="2"/>
  <c r="C119" i="2"/>
  <c r="B119" i="2"/>
  <c r="L118" i="2"/>
  <c r="C118" i="2"/>
  <c r="B118" i="2"/>
  <c r="L117" i="2"/>
  <c r="C117" i="2"/>
  <c r="B117" i="2"/>
  <c r="L116" i="2"/>
  <c r="C116" i="2"/>
  <c r="B116" i="2"/>
  <c r="L109" i="2"/>
  <c r="C109" i="2"/>
  <c r="B109" i="2"/>
  <c r="L108" i="2"/>
  <c r="C108" i="2"/>
  <c r="B108" i="2"/>
  <c r="C98" i="2"/>
  <c r="B98" i="2"/>
  <c r="C97" i="2"/>
  <c r="B97" i="2"/>
  <c r="C95" i="2"/>
  <c r="B95" i="2"/>
  <c r="C94" i="2"/>
  <c r="B94" i="2"/>
  <c r="C93" i="2"/>
  <c r="B93" i="2"/>
  <c r="C92" i="2"/>
  <c r="B92" i="2"/>
  <c r="C86" i="2"/>
  <c r="B86" i="2"/>
  <c r="G86" i="2" s="1"/>
  <c r="C85" i="2"/>
  <c r="B85" i="2"/>
  <c r="G85" i="2" s="1"/>
  <c r="I79" i="2"/>
  <c r="G50" i="2"/>
  <c r="C50" i="2"/>
  <c r="H50" i="2" s="1"/>
  <c r="B50" i="2"/>
  <c r="G49" i="2"/>
  <c r="C49" i="2"/>
  <c r="H49" i="2" s="1"/>
  <c r="B49" i="2"/>
  <c r="G48" i="2"/>
  <c r="F41" i="2"/>
  <c r="I38" i="2"/>
  <c r="M38" i="2" s="1"/>
  <c r="F38" i="2"/>
  <c r="I37" i="2"/>
  <c r="J37" i="2" s="1"/>
  <c r="F37" i="2"/>
  <c r="I36" i="2"/>
  <c r="M36" i="2" s="1"/>
  <c r="F36" i="2"/>
  <c r="E35" i="2"/>
  <c r="C96" i="2" s="1"/>
  <c r="D35" i="2"/>
  <c r="L120" i="2" s="1"/>
  <c r="C35" i="2"/>
  <c r="C145" i="2" s="1"/>
  <c r="G145" i="2" s="1"/>
  <c r="B35" i="2"/>
  <c r="B145" i="2" s="1"/>
  <c r="M34" i="2"/>
  <c r="J34" i="2"/>
  <c r="F34" i="2"/>
  <c r="M33" i="2"/>
  <c r="J33" i="2"/>
  <c r="F33" i="2"/>
  <c r="M32" i="2"/>
  <c r="J32" i="2"/>
  <c r="F32" i="2"/>
  <c r="M31" i="2"/>
  <c r="J31" i="2"/>
  <c r="F31" i="2"/>
  <c r="I30" i="2"/>
  <c r="E30" i="2"/>
  <c r="C115" i="2" s="1"/>
  <c r="D30" i="2"/>
  <c r="L115" i="2" s="1"/>
  <c r="B30" i="2"/>
  <c r="B115" i="2" s="1"/>
  <c r="I27" i="2"/>
  <c r="M27" i="2" s="1"/>
  <c r="F27" i="2"/>
  <c r="H27" i="2" s="1"/>
  <c r="I26" i="2"/>
  <c r="M26" i="2" s="1"/>
  <c r="F26" i="2"/>
  <c r="H26" i="2" s="1"/>
  <c r="E25" i="2"/>
  <c r="D25" i="2"/>
  <c r="B25" i="2"/>
  <c r="I24" i="2"/>
  <c r="M24" i="2" s="1"/>
  <c r="I23" i="2"/>
  <c r="J23" i="2" s="1"/>
  <c r="L23" i="2" s="1"/>
  <c r="F23" i="2"/>
  <c r="H23" i="2" s="1"/>
  <c r="I22" i="2"/>
  <c r="J22" i="2" s="1"/>
  <c r="L22" i="2" s="1"/>
  <c r="F22" i="2"/>
  <c r="H22" i="2" s="1"/>
  <c r="E21" i="2"/>
  <c r="D21" i="2"/>
  <c r="B21" i="2"/>
  <c r="I18" i="2"/>
  <c r="M18" i="2" s="1"/>
  <c r="F18" i="2"/>
  <c r="H18" i="2" s="1"/>
  <c r="I17" i="2"/>
  <c r="M17" i="2" s="1"/>
  <c r="F17" i="2"/>
  <c r="H17" i="2" s="1"/>
  <c r="E16" i="2"/>
  <c r="D16" i="2"/>
  <c r="C16" i="2"/>
  <c r="B16" i="2"/>
  <c r="B137" i="2" s="1"/>
  <c r="I12" i="2"/>
  <c r="M12" i="2" s="1"/>
  <c r="F12" i="2"/>
  <c r="H12" i="2" s="1"/>
  <c r="I11" i="2"/>
  <c r="F11" i="2"/>
  <c r="H11" i="2" s="1"/>
  <c r="E10" i="2"/>
  <c r="D10" i="2"/>
  <c r="B10" i="2"/>
  <c r="E6" i="2"/>
  <c r="G6" i="2" s="1"/>
  <c r="I6" i="2" s="1"/>
  <c r="D6" i="2"/>
  <c r="F6" i="2" s="1"/>
  <c r="H6" i="2" s="1"/>
  <c r="E5" i="2"/>
  <c r="G5" i="2" s="1"/>
  <c r="I5" i="2" s="1"/>
  <c r="D5" i="2"/>
  <c r="F5" i="2" s="1"/>
  <c r="H5" i="2" s="1"/>
  <c r="E4" i="2"/>
  <c r="G4" i="2" s="1"/>
  <c r="I4" i="2" s="1"/>
  <c r="D4" i="2"/>
  <c r="F4" i="2" s="1"/>
  <c r="H4" i="2" s="1"/>
  <c r="C84" i="2" l="1"/>
  <c r="H137" i="2"/>
  <c r="I35" i="2"/>
  <c r="J35" i="2" s="1"/>
  <c r="C48" i="4"/>
  <c r="H48" i="4" s="1"/>
  <c r="M29" i="5"/>
  <c r="M30" i="2"/>
  <c r="B16" i="3"/>
  <c r="B18" i="3" s="1"/>
  <c r="B8" i="3"/>
  <c r="B10" i="3" s="1"/>
  <c r="F21" i="2"/>
  <c r="H21" i="2" s="1"/>
  <c r="B25" i="3"/>
  <c r="B27" i="3" s="1"/>
  <c r="I131" i="4"/>
  <c r="K131" i="4" s="1"/>
  <c r="B37" i="3"/>
  <c r="B39" i="3" s="1"/>
  <c r="B107" i="2"/>
  <c r="B48" i="2"/>
  <c r="C107" i="2"/>
  <c r="B129" i="2"/>
  <c r="E29" i="4"/>
  <c r="C114" i="4" s="1"/>
  <c r="I16" i="2"/>
  <c r="M16" i="2" s="1"/>
  <c r="I50" i="2"/>
  <c r="L107" i="2"/>
  <c r="C29" i="2"/>
  <c r="J36" i="2"/>
  <c r="C129" i="2"/>
  <c r="H129" i="2" s="1"/>
  <c r="M23" i="2"/>
  <c r="H85" i="2"/>
  <c r="C120" i="2"/>
  <c r="F10" i="2"/>
  <c r="H10" i="2" s="1"/>
  <c r="H139" i="2"/>
  <c r="I10" i="2"/>
  <c r="J10" i="2" s="1"/>
  <c r="L10" i="2" s="1"/>
  <c r="I49" i="2"/>
  <c r="J11" i="2"/>
  <c r="L11" i="2" s="1"/>
  <c r="S16" i="2"/>
  <c r="I21" i="2"/>
  <c r="M21" i="2" s="1"/>
  <c r="J30" i="2"/>
  <c r="M37" i="2"/>
  <c r="M35" i="2" s="1"/>
  <c r="G109" i="2"/>
  <c r="H109" i="2" s="1"/>
  <c r="C29" i="4"/>
  <c r="K114" i="4" s="1"/>
  <c r="F35" i="2"/>
  <c r="I131" i="2"/>
  <c r="C143" i="2"/>
  <c r="G143" i="2" s="1"/>
  <c r="H86" i="2"/>
  <c r="J17" i="2"/>
  <c r="L17" i="2" s="1"/>
  <c r="J12" i="2"/>
  <c r="L12" i="2" s="1"/>
  <c r="C48" i="2"/>
  <c r="H48" i="2" s="1"/>
  <c r="G108" i="2"/>
  <c r="H108" i="2" s="1"/>
  <c r="H130" i="2"/>
  <c r="I130" i="2" s="1"/>
  <c r="H138" i="2"/>
  <c r="F25" i="2"/>
  <c r="H25" i="2" s="1"/>
  <c r="H141" i="2"/>
  <c r="I21" i="4"/>
  <c r="J21" i="4" s="1"/>
  <c r="L21" i="4" s="1"/>
  <c r="I130" i="4"/>
  <c r="K130" i="4" s="1"/>
  <c r="M38" i="4"/>
  <c r="M35" i="4" s="1"/>
  <c r="B129" i="4"/>
  <c r="F21" i="4"/>
  <c r="H21" i="4" s="1"/>
  <c r="M22" i="4"/>
  <c r="M27" i="4"/>
  <c r="C84" i="4"/>
  <c r="I50" i="4"/>
  <c r="K50" i="4" s="1"/>
  <c r="B48" i="4"/>
  <c r="I48" i="4" s="1"/>
  <c r="K48" i="4" s="1"/>
  <c r="J30" i="4"/>
  <c r="B91" i="4"/>
  <c r="F25" i="4"/>
  <c r="H25" i="4" s="1"/>
  <c r="H49" i="4"/>
  <c r="I49" i="4" s="1"/>
  <c r="K49" i="4" s="1"/>
  <c r="M11" i="4"/>
  <c r="C107" i="4"/>
  <c r="H141" i="4"/>
  <c r="C120" i="4"/>
  <c r="B120" i="4"/>
  <c r="B144" i="4"/>
  <c r="M30" i="4"/>
  <c r="B145" i="4"/>
  <c r="H145" i="4" s="1"/>
  <c r="J23" i="4"/>
  <c r="L23" i="4" s="1"/>
  <c r="B29" i="4"/>
  <c r="B114" i="4" s="1"/>
  <c r="H85" i="4"/>
  <c r="I35" i="4"/>
  <c r="J35" i="4" s="1"/>
  <c r="F35" i="4"/>
  <c r="F10" i="4"/>
  <c r="H10" i="4" s="1"/>
  <c r="D29" i="4"/>
  <c r="L114" i="4" s="1"/>
  <c r="J36" i="4"/>
  <c r="H86" i="4"/>
  <c r="I16" i="4"/>
  <c r="M16" i="4" s="1"/>
  <c r="S16" i="4"/>
  <c r="J18" i="4"/>
  <c r="L18" i="4" s="1"/>
  <c r="K107" i="4"/>
  <c r="G108" i="4"/>
  <c r="H108" i="4" s="1"/>
  <c r="J108" i="4" s="1"/>
  <c r="H139" i="4"/>
  <c r="H138" i="4"/>
  <c r="B107" i="4"/>
  <c r="H137" i="4"/>
  <c r="C129" i="4"/>
  <c r="H129" i="4" s="1"/>
  <c r="M12" i="4"/>
  <c r="M26" i="4"/>
  <c r="J37" i="4"/>
  <c r="J17" i="4"/>
  <c r="L17" i="4" s="1"/>
  <c r="G109" i="4"/>
  <c r="H109" i="4" s="1"/>
  <c r="J109" i="4" s="1"/>
  <c r="C143" i="4"/>
  <c r="G143" i="4" s="1"/>
  <c r="I25" i="4"/>
  <c r="I10" i="4"/>
  <c r="C115" i="4"/>
  <c r="F16" i="4"/>
  <c r="H16" i="4" s="1"/>
  <c r="B84" i="4"/>
  <c r="G84" i="4" s="1"/>
  <c r="H84" i="4" s="1"/>
  <c r="L107" i="4"/>
  <c r="F30" i="4"/>
  <c r="C91" i="4"/>
  <c r="K120" i="4"/>
  <c r="H145" i="2"/>
  <c r="D29" i="2"/>
  <c r="L114" i="2" s="1"/>
  <c r="M22" i="2"/>
  <c r="I25" i="2"/>
  <c r="J25" i="2" s="1"/>
  <c r="L25" i="2" s="1"/>
  <c r="J38" i="2"/>
  <c r="B84" i="2"/>
  <c r="G84" i="2" s="1"/>
  <c r="H84" i="2" s="1"/>
  <c r="B96" i="2"/>
  <c r="B144" i="2"/>
  <c r="B143" i="2" s="1"/>
  <c r="F16" i="2"/>
  <c r="H16" i="2" s="1"/>
  <c r="J27" i="2"/>
  <c r="L27" i="2" s="1"/>
  <c r="M11" i="2"/>
  <c r="F30" i="2"/>
  <c r="B91" i="2"/>
  <c r="C91" i="2"/>
  <c r="B120" i="2"/>
  <c r="B29" i="2"/>
  <c r="J18" i="2"/>
  <c r="L18" i="2" s="1"/>
  <c r="J26" i="2"/>
  <c r="L26" i="2" s="1"/>
  <c r="E29" i="2"/>
  <c r="J16" i="2" l="1"/>
  <c r="L16" i="2" s="1"/>
  <c r="I29" i="2"/>
  <c r="J29" i="2" s="1"/>
  <c r="J21" i="2"/>
  <c r="L21" i="2" s="1"/>
  <c r="I129" i="4"/>
  <c r="K129" i="4" s="1"/>
  <c r="I48" i="2"/>
  <c r="H143" i="2"/>
  <c r="H144" i="2"/>
  <c r="M10" i="2"/>
  <c r="C90" i="4"/>
  <c r="I129" i="2"/>
  <c r="G107" i="2"/>
  <c r="H107" i="2" s="1"/>
  <c r="M25" i="2"/>
  <c r="B143" i="4"/>
  <c r="H143" i="4" s="1"/>
  <c r="M21" i="4"/>
  <c r="B90" i="4"/>
  <c r="H144" i="4"/>
  <c r="I29" i="4"/>
  <c r="F29" i="4"/>
  <c r="J16" i="4"/>
  <c r="L16" i="4" s="1"/>
  <c r="G107" i="4"/>
  <c r="H107" i="4" s="1"/>
  <c r="J107" i="4" s="1"/>
  <c r="M10" i="4"/>
  <c r="J10" i="4"/>
  <c r="L10" i="4" s="1"/>
  <c r="M25" i="4"/>
  <c r="J25" i="4"/>
  <c r="L25" i="4" s="1"/>
  <c r="B114" i="2"/>
  <c r="B90" i="2"/>
  <c r="F29" i="2"/>
  <c r="C114" i="2"/>
  <c r="C90" i="2"/>
  <c r="M29" i="2" l="1"/>
  <c r="J29" i="4"/>
  <c r="M29" i="4"/>
</calcChain>
</file>

<file path=xl/sharedStrings.xml><?xml version="1.0" encoding="utf-8"?>
<sst xmlns="http://schemas.openxmlformats.org/spreadsheetml/2006/main" count="5375" uniqueCount="235">
  <si>
    <t>เป้าหมายการเบิกจ่ายและการใช้จ่ายงบประมาณ พ.ศ. 2566</t>
  </si>
  <si>
    <t>source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</si>
  <si>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</si>
  <si>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</si>
  <si>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</si>
  <si>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</si>
  <si>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</si>
  <si>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</si>
  <si>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</si>
  <si>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</si>
  <si>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</si>
  <si>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</si>
  <si>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 xml:space="preserve">ผลการใช้จ่ายงบประมาณรายจ่าย ประจำปีงบประมาณ พ.ศ. 2566 </t>
  </si>
  <si>
    <t>ข้อมูล ณ วันที่ 29 กันยายน 2566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</si>
  <si>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</si>
  <si>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</si>
  <si>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</si>
  <si>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</si>
  <si>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</si>
  <si>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>*/-
เป้าหมาย</t>
  </si>
  <si>
    <t>การใช้จ่าย (PO+เบิกจ่าย+สำรองมีหนี้)</t>
  </si>
  <si>
    <t>ร้อยละ
การใช้จ่าย</t>
  </si>
  <si>
    <t>*/- เป้าหมาย</t>
  </si>
  <si>
    <t>คงเหลือ
หลังหักใช้จ่าย</t>
  </si>
  <si>
    <t>ลำดับเบิกจ่าย</t>
  </si>
  <si>
    <t>ลำดับ
ใช้จ่าย</t>
  </si>
  <si>
    <t>งบประมาณรายจ่ายประจำปี พ.ศ.2566 (ภาพรวมทั้งประเทศ)</t>
  </si>
  <si>
    <t xml:space="preserve">ผลการใช้จ่ายงบประมาณรายจ่ายจังหวัดเชียงใหม่ ประจำปีงบประมาณ พ.ศ. 2566 </t>
  </si>
  <si>
    <t>9 สรุปผลการใช้จ่าย A08 รวม ปจ ลท 66</t>
  </si>
  <si>
    <t>งบประมาณรายจ่ายประจำปี พ.ศ.2566 (จังหวัดเชียงใหม่)</t>
  </si>
  <si>
    <t>racking worning</t>
  </si>
  <si>
    <t xml:space="preserve"> PO เรียกจาก (รายงานเงินกันปี 67)</t>
  </si>
  <si>
    <t>งบกรมจังหวัด</t>
  </si>
  <si>
    <t>งบกลุ่มจังหวัดภาคเหนือตอนบน 1</t>
  </si>
  <si>
    <t>0</t>
  </si>
  <si>
    <t>งบพัฒนาจังหวัด</t>
  </si>
  <si>
    <t>ค่าใช้จ่ายบรรเทาผลกระทบจากการแพร่ระบาดของ COVID-19 จังหวัดเชียงใหม่</t>
  </si>
  <si>
    <t>เงินกู้</t>
  </si>
  <si>
    <t>15 เงินกู้ใช้ทำรายงาน 190766</t>
  </si>
  <si>
    <t>ปี 2563</t>
  </si>
  <si>
    <t>ปี 2564</t>
  </si>
  <si>
    <t>ปี 2565</t>
  </si>
  <si>
    <t>ปี 2566</t>
  </si>
  <si>
    <t>งบกลาง</t>
  </si>
  <si>
    <t>check จาก 11</t>
  </si>
  <si>
    <t>รหัส ปีงบ 65  90909620043</t>
  </si>
  <si>
    <t>รหัส ปีงบ 66  9090961004300</t>
  </si>
  <si>
    <t>งบประมาณเหลื่อมปี</t>
  </si>
  <si>
    <t>สำรองเงิน
แบบมีหนี้
เหลื่อมปี</t>
  </si>
  <si>
    <t>ใบสั่งซื้อ
เหลื่อมปี</t>
  </si>
  <si>
    <t>การใช้จ่าย</t>
  </si>
  <si>
    <t>คงเหลือ สรก. อยู่ระหว่างดำเนินการ</t>
  </si>
  <si>
    <t>เงินเหลือจ่ายไม่ขอขยายเวลาเบิกจ่าย</t>
  </si>
  <si>
    <t>คงเหลือรวม</t>
  </si>
  <si>
    <t>ปี 65</t>
  </si>
  <si>
    <t>รอพี่แต้วตรวจ</t>
  </si>
  <si>
    <t>ที่มา : ระบบการบริหารการเงินการคลังภาครัฐแบบอิเล็กทรอนิกส์ใหม่  (New GFMIS Thai)</t>
  </si>
  <si>
    <t>ข้อมูล ณ 29 กันยายน 2566</t>
  </si>
  <si>
    <t>สูงกว่าเป้าหมาย</t>
  </si>
  <si>
    <t>ผลการใช้จ่าย</t>
  </si>
  <si>
    <t>ร้อยละ</t>
  </si>
  <si>
    <t>เป้าหมาย Q4</t>
  </si>
  <si>
    <t>ไตรมาส 2</t>
  </si>
  <si>
    <t>(PO + เบิกจ่าย)</t>
  </si>
  <si>
    <t>ผลเบิกจ่าย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</si>
  <si>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</si>
  <si>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</si>
  <si>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</si>
  <si>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</si>
  <si>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</si>
  <si>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</si>
  <si>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</si>
  <si>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ล้านบาท</t>
  </si>
  <si>
    <t>รวม</t>
  </si>
  <si>
    <t>ลงตารางรายงานา ผวจ</t>
  </si>
  <si>
    <t>ประชุม กรมการจังหวัด</t>
  </si>
  <si>
    <t>จำนวน</t>
  </si>
  <si>
    <t>เป้าหมาย</t>
  </si>
  <si>
    <t>สูงกว่าเป้าหมายร้อยละ</t>
  </si>
  <si>
    <t>Q 3</t>
  </si>
  <si>
    <t>ประชุม กรมการ จว</t>
  </si>
  <si>
    <t>สำรองเงิน</t>
  </si>
  <si>
    <t>มีหนี้</t>
  </si>
  <si>
    <t>กรมจังหวัด</t>
  </si>
  <si>
    <t>การใช้จ่าย (PO+เบิกจ่าย)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</si>
  <si>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</si>
  <si>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</si>
  <si>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</si>
  <si>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</si>
  <si>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</si>
  <si>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</si>
  <si>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</si>
  <si>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</si>
  <si>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</si>
  <si>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</si>
  <si>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</si>
  <si>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ร้อยละการเบิกจ่ายภาพรวมของประเทศ</t>
  </si>
  <si>
    <t>ร้อยละการใช้จ่ายภาพรวมของประเทศ</t>
  </si>
  <si>
    <t>ร้อยละการเบิกจ่ายของจังหวัดเชียงใหม่</t>
  </si>
  <si>
    <t>ร้อยละการใช้จ่ายของจังหวัดเชียงใหม่</t>
  </si>
  <si>
    <t>งบประมาณ
เหลื่อมปี</t>
  </si>
  <si>
    <t>คงเหลือ</t>
  </si>
  <si>
    <t>ร้อยละ เบิก</t>
  </si>
  <si>
    <t>ร้อยละ ใช้จ่าย</t>
  </si>
  <si>
    <t>ร้อยละการเบิกจ่าย</t>
  </si>
  <si>
    <t xml:space="preserve">ผลการใช้จ่ายงบประมาณรายจ่าย ประจำปีงบประมาณ พ.ศ. 2567 </t>
  </si>
  <si>
    <t>เป้าหมายการเบิกจ่ายและการใช้จ่ายงบประมาณ พ.ศ. 2567</t>
  </si>
  <si>
    <t>ผลการใช้จ่ายงบประมาณรายจ่ายจังหวัดเชียงใหม่ ประจำปีงบประมาณ พ.ศ. 2567</t>
  </si>
  <si>
    <t>ข้อมูล ณ วันที่ 24 ตุลาคม 2566</t>
  </si>
  <si>
    <t>ข้อมูล ณ วันที่ 20 ตุลาคม 2566</t>
  </si>
  <si>
    <t>ปี 66</t>
  </si>
  <si>
    <t>ข้อมูล ณ 24 ตุลาคม 2566</t>
  </si>
  <si>
    <t>งบประมาณรายจ่ายประจำปี พ.ศ.2567 (จังหวัดเชียงใหม่)</t>
  </si>
  <si>
    <t>งบประมาณรายจ่ายประจำปี พ.ศ.2567 (ภาพรวมทั้งประเทศ)</t>
  </si>
  <si>
    <t>24 10 66 ประเทศ</t>
  </si>
  <si>
    <t>24 10 66 จังหวัดเชียงใหม่</t>
  </si>
  <si>
    <t>24 10 66</t>
  </si>
  <si>
    <t>ข้อมูล ณ วันที่ 31 ตุลาคม 2566</t>
  </si>
  <si>
    <t>31 10 66 จังหวัดเชียงใหม่</t>
  </si>
  <si>
    <t>31 10 66</t>
  </si>
  <si>
    <t>PO+สำรองมีหนี้</t>
  </si>
  <si>
    <t>ผลการใช้จ่ายงบประมาณรายจ่าย ประจำปีงบประมาณ พ.ศ. 2566 ไปพลางก่อน</t>
  </si>
  <si>
    <t>ผลการใช้จ่ายงบประมาณรายจ่ายจังหวัดเชียงใหม่ ประจำปีงบประมาณ พ.ศ. 2566 ไปพลางก่อน</t>
  </si>
  <si>
    <t>งบประมาณรายจ่ายประจำปี พ.ศ.2566 ไปพลางก่อน (ภาพรวมทั้งประเทศ)</t>
  </si>
  <si>
    <t>งบประมาณรายจ่ายประจำปี พ.ศ.2566 ไปพลางก่อน (จังหวัดเชียงใหม่)</t>
  </si>
  <si>
    <t>ข้อมูล ณ 31 ตุลาคม 2566</t>
  </si>
  <si>
    <t xml:space="preserve">เงินกันไว้เบิก 
เหลื่อมปี
</t>
  </si>
  <si>
    <t>ข้อมูล ณ วันที่ 20 พฤศจิกายน 2566</t>
  </si>
  <si>
    <t>ข้อมูล ณ วันที่ 17 พฤศจิกายน 2566</t>
  </si>
  <si>
    <t>ข้อมูล ณ 20 พฤศจิกายน 2566</t>
  </si>
  <si>
    <t>ข้อมูล ณ วันที่ 30 พฤศจิกายน 2566</t>
  </si>
  <si>
    <t>ข้อมูล ณ 30 พฤศจิกายน 2566</t>
  </si>
  <si>
    <t>30 11 66 ประเทศ</t>
  </si>
  <si>
    <t>30 11 66 จังหวัดเชียงใหม่</t>
  </si>
  <si>
    <t>30 11 66</t>
  </si>
  <si>
    <t>ข้อมูล ณ 7 ธันวาคม 2566</t>
  </si>
  <si>
    <t>7 12 66 จังหวัดเชียงใหม่</t>
  </si>
  <si>
    <t>7 12 66</t>
  </si>
  <si>
    <t>ข้อมูล ณ วันที่ 7 ธันวาคม 2566</t>
  </si>
  <si>
    <t>ข้อมูล ณ วันที่ 13 ธันวาคม 2566</t>
  </si>
  <si>
    <t>ข้อมูล ณ 13 ธันวาคม 2566</t>
  </si>
  <si>
    <t>คงเหลือ สรก. 
อยู่ระหว่างดำเนินการ</t>
  </si>
  <si>
    <t>ข้อมูล ณ วันที่ 15 ธันวาคม 2566</t>
  </si>
  <si>
    <t>ข้อมูล ณ วันที่ 19 ธันวาคม 2566</t>
  </si>
  <si>
    <t>check จาก 11 งบกลางโควิด</t>
  </si>
  <si>
    <t>รหัส ปีงบ 667  9090961004370</t>
  </si>
  <si>
    <t>ข้อมูล ณ 19 ธันวาคม 2566</t>
  </si>
  <si>
    <t>15 12 66 ประเทศ</t>
  </si>
  <si>
    <t>19 12 66 จังหวัดเชียงใหม่</t>
  </si>
  <si>
    <t>19 12 66</t>
  </si>
  <si>
    <t>ข้อมูล ณ 31 ธันวาคม 2566</t>
  </si>
  <si>
    <t>ข้อมูล ณ วันที่ 31 ธันวาคม 2566</t>
  </si>
  <si>
    <t>31 12 66 ประเทศ</t>
  </si>
  <si>
    <t>31 12 66 จังหวัดเชียงใหม่</t>
  </si>
  <si>
    <t>31 12 66</t>
  </si>
  <si>
    <t>ข้อมูล ณ วันที่ 19 มกราคม 2566</t>
  </si>
  <si>
    <t>ข้อมูล ณ วันที่ 18 มกราคม 2566</t>
  </si>
  <si>
    <t>18 01 67 จังหวัดเชียงใหม่</t>
  </si>
  <si>
    <t>18 01 67</t>
  </si>
  <si>
    <t>ข้อมูล ณ 18 มกราคม 2567</t>
  </si>
  <si>
    <t>ข้อมูล ณ วันที่ 19  กุมภาพันธ์ 2567</t>
  </si>
  <si>
    <t>ข้อมูล ณ วันที่ 16 กุมภาพันธ์ 2567</t>
  </si>
  <si>
    <t>ข้อมูล ณ 19 กุมภาพันธ์ 2567</t>
  </si>
  <si>
    <t>เป้าหมาย Q1</t>
  </si>
  <si>
    <t>16 02 67 ประเทศ</t>
  </si>
  <si>
    <t>19 02 67 จังหวัดเชียงใหม่</t>
  </si>
  <si>
    <t>19 02 67</t>
  </si>
  <si>
    <t>เป้าหมาย
Q1</t>
  </si>
  <si>
    <t>เป้าหมายใช้จ่าย Q1</t>
  </si>
  <si>
    <t>เป้าหมายใช้จ่าย Q2</t>
  </si>
  <si>
    <t>เป้าหมาย
Q2</t>
  </si>
  <si>
    <t>ข้อมูล ณ วันที่ 29 กุมภาพันธ์ 2567</t>
  </si>
  <si>
    <t>ข้อมูล ณ วันที่ 29  กุมภาพันธ์ 2567</t>
  </si>
  <si>
    <t>29 02 67 ประเทศ</t>
  </si>
  <si>
    <t>29 02 67 จังหวัดเชียงใหม่</t>
  </si>
  <si>
    <t>59.83</t>
  </si>
  <si>
    <t>ข้อมูล ณ 29 กุมภาพันธ์ 2567</t>
  </si>
  <si>
    <t>เป้าหมายการใช้จ่ายงบประมาณ ประจำปีงบประมาณ พ.ศ. 2566 ไปพลางก่อน (ต.ค. 66 - พ.ค. 67)</t>
  </si>
  <si>
    <t xml:space="preserve">เป้าหมายการใช้จ่ายงบประมาณ (ร้อยละ) </t>
  </si>
  <si>
    <t>ข้อมูล ณ วันที่ 08 มีนาคม 2567</t>
  </si>
  <si>
    <t>ข้อมูล ณ วันที่ 11 มีนาคม 2567</t>
  </si>
  <si>
    <t>ข้อมูล ณ 11 มีนาคม 2567</t>
  </si>
  <si>
    <t>ข้อมูล ณ วันที่ 15 มีนาคม 2567</t>
  </si>
  <si>
    <t>ข้อมูล ณ วันที่ 21 มีนาคม 2567</t>
  </si>
  <si>
    <t>ข้อมูล ณ วันที่ 31 มีนาคม 2567</t>
  </si>
  <si>
    <t>ข้อมูล ณ 31 มีนาคม 2567</t>
  </si>
  <si>
    <t>31 03 67 จังหวัดเชียงใหม่</t>
  </si>
  <si>
    <t>เป้าหมาย Q3</t>
  </si>
  <si>
    <t>เป้าหมายใช้จ่าย Q3</t>
  </si>
  <si>
    <t>19 04 67 ประเทศ</t>
  </si>
  <si>
    <t>19 04 67 จังหวัดเชียงใหม่</t>
  </si>
  <si>
    <t>เป้าหมายการใช้จ่ายงบประมาณ ประจำปีงบประมาณ พ.ศ. 2567</t>
  </si>
  <si>
    <t>ข้อมูล ณ วันที่ 30 เมษายน 2567</t>
  </si>
  <si>
    <t>เป้าหมาย
Q3</t>
  </si>
  <si>
    <t>ผลการใช้จ่ายงบประมาณรายจ่าย ประจำปีงบประมาณ พ.ศ. 2567</t>
  </si>
  <si>
    <t>ข้อมูล ณ 30 เมษายน 2567</t>
  </si>
  <si>
    <t>ข้อมูล ณ วันที่ 19 เมษายน 2567</t>
  </si>
  <si>
    <t>ข้อมูล ณ วันที่ 21 เมษายน 2567</t>
  </si>
  <si>
    <t>ข้อมูล ณ 21 เมษายน 2567</t>
  </si>
  <si>
    <t>30 04 67 ประเทศ</t>
  </si>
  <si>
    <t>30 04 67 จังหวัดเชียงใหม่</t>
  </si>
  <si>
    <t>30 4 67</t>
  </si>
  <si>
    <t xml:space="preserve">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</si>
  <si>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หมายเหตุ : 1. วงเงินงบประมาณหลังโอนเปลี่ยนแปลงเป็นวงเงินของปีงบประมาณ พ.ศ. 2566 ไปพลางก่อน เนื่องจากส่วนกลางยังไม่ได้โอนจัดสรรงบประมาณไปยังหน่วยงานในภูมิภาค
             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</si>
  <si>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ข้อมูล ณ วันที่ 23 พฤษภาคม 2567</t>
  </si>
  <si>
    <t>ข้อมูล ณ 23 พฤษภาคม 2567</t>
  </si>
  <si>
    <t>ข้อมูล ณ วันที่ 17 พฤษภาคม 2567</t>
  </si>
  <si>
    <t>17 05 67 ประเทศ</t>
  </si>
  <si>
    <t>17 05 67 จังหวัดเชียงใหม่</t>
  </si>
  <si>
    <t>เป้าหมายเบิกจ่าย Q3</t>
  </si>
  <si>
    <t>17 05 67</t>
  </si>
  <si>
    <t xml:space="preserve"> +/- เป้าหมาย</t>
  </si>
  <si>
    <t>ข้อมูล ณ วันที่ 31 พฤษภาคม 2567</t>
  </si>
  <si>
    <t>ข้อมูล ณ 31 พฤษภาคม 2567</t>
  </si>
  <si>
    <t>31 05 67 จังหวัดเชียงใหม่</t>
  </si>
  <si>
    <t>31 05 67</t>
  </si>
  <si>
    <t>31 05 67 ประเทศ</t>
  </si>
  <si>
    <t>ข้อมูล ณ วันที่ 7 มิถุนายน 2567</t>
  </si>
  <si>
    <t>ข้อมูล ณ วันที่ 10 มิถุนายน 2567</t>
  </si>
  <si>
    <t>7 มิถุนายน 67 ประเทศ</t>
  </si>
  <si>
    <t>10 6 67 จังหวัดเชียงใหม่</t>
  </si>
  <si>
    <t>ข้อมูล ณ 10 มิถุนายน 2567</t>
  </si>
  <si>
    <t>ข้อมูล ณ วันที่ 21 มิถุนายน 2567</t>
  </si>
  <si>
    <t>ข้อมูล ณ วันที่ 25 มิถุนายน 2567</t>
  </si>
  <si>
    <t>ข้อมูล ณ 25 มิถุนายน 2567</t>
  </si>
  <si>
    <t>21 มิถุนายน 67 ประเทศ</t>
  </si>
  <si>
    <t>25 6 67 จังหวัดเชียงใหม่</t>
  </si>
  <si>
    <t>25 06 67</t>
  </si>
  <si>
    <t>ข้อมูล ณ วันที่ 30 มิถุนายน 2567</t>
  </si>
  <si>
    <t>ข้อมูล ณ 30 มิถุนายน 2567</t>
  </si>
  <si>
    <t>ตัวเลขจริง</t>
  </si>
  <si>
    <t>ปรับค่าให้เท่ากับช่องคงเหลือรวม</t>
  </si>
  <si>
    <t>30 06 67</t>
  </si>
  <si>
    <t>30 6 67 จังหวัดเชียงใหม่</t>
  </si>
  <si>
    <t>30 มิถุนายน 67 ประเทศ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</si>
</sst>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#,##0.00,,"/>
    <numFmt numFmtId="189" formatCode="#,##0,,"/>
  </numFmts>
  <fonts count="10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2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0"/>
      <name val="Tahoma"/>
      <family val="2"/>
      <scheme val="major"/>
    </font>
    <font>
      <sz val="10"/>
      <name val="Tahoma"/>
      <family val="2"/>
      <scheme val="major"/>
    </font>
    <font>
      <b/>
      <sz val="11"/>
      <color rgb="FFFF0000"/>
      <name val="Tahoma"/>
      <family val="2"/>
      <scheme val="major"/>
    </font>
    <font>
      <b/>
      <sz val="16"/>
      <color theme="1"/>
      <name val="TH SarabunPSK"/>
      <family val="2"/>
    </font>
    <font>
      <sz val="11"/>
      <color rgb="FFFF0000"/>
      <name val="Tahoma"/>
      <family val="2"/>
      <scheme val="major"/>
    </font>
    <font>
      <b/>
      <sz val="11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color rgb="FFC00000"/>
      <name val="Tahoma"/>
      <family val="2"/>
      <scheme val="major"/>
    </font>
    <font>
      <sz val="11"/>
      <color rgb="FFC00000"/>
      <name val="Tahoma"/>
      <family val="2"/>
      <scheme val="major"/>
    </font>
    <font>
      <sz val="9"/>
      <name val="Tahoma"/>
      <family val="2"/>
      <scheme val="major"/>
    </font>
    <font>
      <sz val="11"/>
      <color indexed="8"/>
      <name val="Tahoma"/>
      <family val="2"/>
      <scheme val="minor"/>
    </font>
    <font>
      <b/>
      <sz val="10"/>
      <color rgb="FFC00000"/>
      <name val="Tahoma"/>
      <family val="2"/>
      <scheme val="major"/>
    </font>
    <font>
      <sz val="11"/>
      <name val="Verdana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1"/>
      <color rgb="FFFF0000"/>
      <name val="TH SarabunPSK"/>
      <family val="2"/>
    </font>
    <font>
      <sz val="11"/>
      <color rgb="FF0000CC"/>
      <name val="TH SarabunPSK"/>
      <family val="2"/>
    </font>
    <font>
      <sz val="11"/>
      <color rgb="FFC00000"/>
      <name val="TH SarabunPSK"/>
      <family val="2"/>
    </font>
    <font>
      <b/>
      <sz val="11"/>
      <color rgb="FF0000CC"/>
      <name val="TH SarabunPSK"/>
      <family val="2"/>
    </font>
    <font>
      <b/>
      <sz val="11"/>
      <color theme="1"/>
      <name val="TH SarabunPSK"/>
      <family val="2"/>
    </font>
    <font>
      <sz val="11"/>
      <color theme="5"/>
      <name val="TH SarabunPSK"/>
      <family val="2"/>
    </font>
    <font>
      <b/>
      <sz val="11"/>
      <color rgb="FFFFFFFF"/>
      <name val="TH SarabunPSK"/>
      <family val="2"/>
    </font>
    <font>
      <b/>
      <sz val="11"/>
      <color rgb="FF19708F"/>
      <name val="TH SarabunPSK"/>
      <family val="2"/>
    </font>
    <font>
      <b/>
      <sz val="20"/>
      <color theme="1"/>
      <name val="TH SarabunPSK"/>
      <family val="2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ajor"/>
    </font>
    <font>
      <sz val="11"/>
      <name val="Tahoma"/>
      <family val="2"/>
      <charset val="222"/>
      <scheme val="major"/>
    </font>
    <font>
      <sz val="16"/>
      <name val="TH SarabunPSK"/>
      <family val="2"/>
    </font>
    <font>
      <b/>
      <sz val="10"/>
      <color theme="0"/>
      <name val="Tahoma"/>
      <family val="2"/>
      <scheme val="major"/>
    </font>
    <font>
      <sz val="11"/>
      <color theme="0"/>
      <name val="Tahoma"/>
      <family val="2"/>
      <scheme val="major"/>
    </font>
    <font>
      <b/>
      <sz val="11"/>
      <color theme="0"/>
      <name val="Tahoma"/>
      <family val="2"/>
      <scheme val="major"/>
    </font>
    <font>
      <sz val="8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2"/>
      <color indexed="8"/>
      <name val="Tahoma"/>
      <family val="2"/>
      <scheme val="minor"/>
    </font>
    <font>
      <b/>
      <sz val="16"/>
      <color theme="1"/>
      <name val="TH SarabunPSK"/>
      <family val="2"/>
      <charset val="222"/>
    </font>
    <font>
      <b/>
      <sz val="11"/>
      <color rgb="FF00B050"/>
      <name val="Tahoma"/>
      <family val="2"/>
      <scheme val="major"/>
    </font>
    <font>
      <sz val="11"/>
      <color rgb="FF00B050"/>
      <name val="Tahoma"/>
      <family val="2"/>
      <scheme val="major"/>
    </font>
    <font>
      <b/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</font>
    <font>
      <b/>
      <sz val="16"/>
      <color rgb="FF00B0F0"/>
      <name val="TH SarabunPSK"/>
      <family val="2"/>
    </font>
    <font>
      <b/>
      <sz val="16"/>
      <name val="TH SarabunPSK"/>
      <family val="2"/>
      <charset val="222"/>
    </font>
    <font>
      <b/>
      <sz val="16"/>
      <name val="TH SarabunPSK"/>
      <family val="2"/>
    </font>
    <font>
      <b/>
      <sz val="11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rgb="FFC00000"/>
      <name val="Tahoma"/>
      <family val="2"/>
      <scheme val="minor"/>
    </font>
    <font>
      <sz val="11"/>
      <color rgb="FFC00000"/>
      <name val="Tahoma"/>
      <family val="2"/>
      <scheme val="minor"/>
    </font>
    <font>
      <sz val="11"/>
      <color rgb="FF00B050"/>
      <name val="Tahoma"/>
      <family val="2"/>
      <scheme val="minor"/>
    </font>
    <font>
      <sz val="14"/>
      <color theme="1"/>
      <name val="TH SarabunIT๙"/>
      <family val="2"/>
    </font>
    <font>
      <b/>
      <sz val="11"/>
      <color rgb="FF00B05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9" tint="-0.249977111117893"/>
      <name val="Tahoma"/>
      <family val="2"/>
      <scheme val="minor"/>
    </font>
    <font>
      <sz val="10"/>
      <name val="Verdana"/>
    </font>
    <font>
      <sz val="11"/>
      <color rgb="FFFF0000"/>
      <name val="Verdana"/>
      <family val="2"/>
    </font>
    <font>
      <b/>
      <sz val="14"/>
      <name val="Tahoma"/>
      <family val="2"/>
      <scheme val="major"/>
    </font>
    <font>
      <sz val="14"/>
      <name val="Tahoma"/>
      <family val="2"/>
      <scheme val="major"/>
    </font>
    <font>
      <b/>
      <sz val="13"/>
      <name val="Tahoma"/>
      <family val="2"/>
      <scheme val="major"/>
    </font>
    <font>
      <sz val="13"/>
      <name val="Tahoma"/>
      <family val="2"/>
      <scheme val="major"/>
    </font>
    <font>
      <sz val="13"/>
      <color theme="0"/>
      <name val="Tahoma"/>
      <family val="2"/>
      <scheme val="major"/>
    </font>
    <font>
      <b/>
      <sz val="13"/>
      <name val="Tahoma"/>
      <family val="2"/>
      <scheme val="minor"/>
    </font>
    <font>
      <b/>
      <sz val="13"/>
      <color rgb="FFFF0000"/>
      <name val="Tahoma"/>
      <family val="2"/>
      <scheme val="minor"/>
    </font>
    <font>
      <b/>
      <sz val="13"/>
      <color theme="1"/>
      <name val="Tahoma"/>
      <family val="2"/>
    </font>
    <font>
      <sz val="13"/>
      <name val="Tahoma"/>
      <family val="2"/>
    </font>
    <font>
      <sz val="13"/>
      <color rgb="FFFF0000"/>
      <name val="Tahoma"/>
      <family val="2"/>
    </font>
    <font>
      <b/>
      <sz val="13"/>
      <color rgb="FF00B050"/>
      <name val="Tahoma"/>
      <family val="2"/>
      <scheme val="major"/>
    </font>
    <font>
      <b/>
      <sz val="13"/>
      <color rgb="FFC00000"/>
      <name val="Tahoma"/>
      <family val="2"/>
      <scheme val="major"/>
    </font>
    <font>
      <sz val="13"/>
      <name val="Verdana"/>
      <family val="2"/>
    </font>
    <font>
      <sz val="13"/>
      <color rgb="FF00B050"/>
      <name val="Tahoma"/>
      <family val="2"/>
      <scheme val="major"/>
    </font>
    <font>
      <sz val="13"/>
      <color rgb="FFC00000"/>
      <name val="Tahoma"/>
      <family val="2"/>
      <scheme val="major"/>
    </font>
    <font>
      <b/>
      <sz val="13"/>
      <name val="Verdana"/>
      <family val="2"/>
    </font>
    <font>
      <sz val="12"/>
      <name val="Tahoma"/>
      <family val="2"/>
      <scheme val="major"/>
    </font>
    <font>
      <b/>
      <sz val="13"/>
      <color rgb="FF00B050"/>
      <name val="Tahoma"/>
      <family val="2"/>
      <scheme val="minor"/>
    </font>
    <font>
      <sz val="13"/>
      <color rgb="FF00B050"/>
      <name val="Tahoma"/>
      <family val="2"/>
    </font>
    <font>
      <sz val="20"/>
      <color theme="1"/>
      <name val="TH SarabunPSK"/>
      <family val="2"/>
    </font>
    <font>
      <sz val="14"/>
      <color rgb="FFFF0000"/>
      <name val="Tahoma"/>
      <family val="2"/>
      <scheme val="major"/>
    </font>
    <font>
      <sz val="14"/>
      <color theme="1"/>
      <name val="Tahoma"/>
      <family val="2"/>
      <scheme val="major"/>
    </font>
    <font>
      <sz val="14"/>
      <color theme="0"/>
      <name val="Tahoma"/>
      <family val="2"/>
      <scheme val="major"/>
    </font>
    <font>
      <b/>
      <sz val="14"/>
      <color rgb="FF00B050"/>
      <name val="Tahoma"/>
      <family val="2"/>
      <scheme val="major"/>
    </font>
    <font>
      <b/>
      <sz val="14"/>
      <color rgb="FFFF0000"/>
      <name val="Tahoma"/>
      <family val="2"/>
      <scheme val="major"/>
    </font>
    <font>
      <b/>
      <sz val="14"/>
      <color indexed="8"/>
      <name val="Tahoma"/>
      <family val="2"/>
      <scheme val="major"/>
    </font>
    <font>
      <sz val="14"/>
      <color rgb="FF00B050"/>
      <name val="Tahoma"/>
      <family val="2"/>
      <scheme val="major"/>
    </font>
    <font>
      <b/>
      <sz val="14"/>
      <color rgb="FFC00000"/>
      <name val="Tahoma"/>
      <family val="2"/>
      <scheme val="major"/>
    </font>
    <font>
      <sz val="14"/>
      <color rgb="FFC00000"/>
      <name val="Tahoma"/>
      <family val="2"/>
      <scheme val="major"/>
    </font>
    <font>
      <sz val="14"/>
      <color rgb="FF0000CC"/>
      <name val="Tahoma"/>
      <family val="2"/>
      <scheme val="major"/>
    </font>
    <font>
      <b/>
      <sz val="14"/>
      <color rgb="FF0000CC"/>
      <name val="Tahoma"/>
      <family val="2"/>
      <scheme val="major"/>
    </font>
    <font>
      <b/>
      <sz val="14"/>
      <color theme="1"/>
      <name val="Tahoma"/>
      <family val="2"/>
      <scheme val="major"/>
    </font>
    <font>
      <sz val="14"/>
      <color theme="5"/>
      <name val="Tahoma"/>
      <family val="2"/>
      <scheme val="major"/>
    </font>
    <font>
      <b/>
      <sz val="14"/>
      <color rgb="FFFFFFFF"/>
      <name val="Tahoma"/>
      <family val="2"/>
      <scheme val="major"/>
    </font>
    <font>
      <b/>
      <sz val="14"/>
      <color rgb="FF19708F"/>
      <name val="Tahoma"/>
      <family val="2"/>
      <scheme val="major"/>
    </font>
  </fonts>
  <fills count="2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84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88" fontId="4" fillId="0" borderId="0" xfId="0" applyNumberFormat="1" applyFont="1" applyAlignment="1">
      <alignment horizontal="right" vertical="center"/>
    </xf>
    <xf numFmtId="2" fontId="4" fillId="0" borderId="5" xfId="1" applyNumberFormat="1" applyFont="1" applyFill="1" applyBorder="1" applyAlignment="1">
      <alignment horizontal="center" vertical="center"/>
    </xf>
    <xf numFmtId="188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88" fontId="5" fillId="2" borderId="6" xfId="0" applyNumberFormat="1" applyFont="1" applyFill="1" applyBorder="1" applyAlignment="1">
      <alignment horizontal="center" vertical="center"/>
    </xf>
    <xf numFmtId="188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2" fontId="4" fillId="0" borderId="7" xfId="0" applyNumberFormat="1" applyFont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2" fontId="4" fillId="0" borderId="8" xfId="0" applyNumberFormat="1" applyFont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5" fillId="2" borderId="8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2" fontId="4" fillId="0" borderId="9" xfId="0" applyNumberFormat="1" applyFont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8" fontId="6" fillId="0" borderId="10" xfId="1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188" fontId="6" fillId="0" borderId="11" xfId="1" applyNumberFormat="1" applyFont="1" applyFill="1" applyBorder="1" applyAlignment="1">
      <alignment horizontal="center" vertical="center" wrapText="1"/>
    </xf>
    <xf numFmtId="188" fontId="6" fillId="0" borderId="4" xfId="1" applyNumberFormat="1" applyFont="1" applyFill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88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vertical="center"/>
    </xf>
    <xf numFmtId="188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88" fontId="4" fillId="0" borderId="15" xfId="0" applyNumberFormat="1" applyFont="1" applyBorder="1" applyAlignment="1">
      <alignment vertical="center"/>
    </xf>
    <xf numFmtId="188" fontId="4" fillId="0" borderId="14" xfId="0" applyNumberFormat="1" applyFont="1" applyBorder="1" applyAlignment="1">
      <alignment vertical="center"/>
    </xf>
    <xf numFmtId="188" fontId="4" fillId="0" borderId="16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43" fontId="5" fillId="0" borderId="19" xfId="1" applyFont="1" applyFill="1" applyBorder="1" applyAlignment="1">
      <alignment horizontal="right" vertical="center" readingOrder="1"/>
    </xf>
    <xf numFmtId="188" fontId="8" fillId="0" borderId="20" xfId="1" applyNumberFormat="1" applyFont="1" applyFill="1" applyBorder="1" applyAlignment="1">
      <alignment vertical="center" readingOrder="1"/>
    </xf>
    <xf numFmtId="43" fontId="5" fillId="0" borderId="18" xfId="1" applyFont="1" applyFill="1" applyBorder="1" applyAlignment="1">
      <alignment vertical="center" readingOrder="1"/>
    </xf>
    <xf numFmtId="43" fontId="5" fillId="0" borderId="21" xfId="1" applyFont="1" applyFill="1" applyBorder="1" applyAlignment="1">
      <alignment horizontal="right" vertical="center" readingOrder="1"/>
    </xf>
    <xf numFmtId="2" fontId="5" fillId="0" borderId="20" xfId="1" applyNumberFormat="1" applyFont="1" applyFill="1" applyBorder="1" applyAlignment="1">
      <alignment horizontal="center" vertical="center"/>
    </xf>
    <xf numFmtId="2" fontId="8" fillId="0" borderId="22" xfId="1" applyNumberFormat="1" applyFont="1" applyFill="1" applyBorder="1" applyAlignment="1">
      <alignment horizontal="center" vertical="center"/>
    </xf>
    <xf numFmtId="43" fontId="5" fillId="0" borderId="23" xfId="1" applyFont="1" applyFill="1" applyBorder="1" applyAlignment="1">
      <alignment horizontal="right" vertical="center"/>
    </xf>
    <xf numFmtId="2" fontId="8" fillId="0" borderId="18" xfId="1" applyNumberFormat="1" applyFont="1" applyFill="1" applyBorder="1" applyAlignment="1">
      <alignment horizontal="center" vertical="center"/>
    </xf>
    <xf numFmtId="43" fontId="5" fillId="0" borderId="19" xfId="1" applyFont="1" applyFill="1" applyBorder="1" applyAlignment="1">
      <alignment horizontal="right" vertical="center"/>
    </xf>
    <xf numFmtId="1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88" fontId="7" fillId="0" borderId="0" xfId="0" applyNumberFormat="1" applyFont="1" applyAlignment="1">
      <alignment horizontal="left" vertical="center" wrapText="1"/>
    </xf>
    <xf numFmtId="188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8" xfId="0" applyFont="1" applyBorder="1" applyAlignment="1">
      <alignment horizontal="left" vertical="center"/>
    </xf>
    <xf numFmtId="43" fontId="9" fillId="0" borderId="25" xfId="1" applyFont="1" applyFill="1" applyBorder="1"/>
    <xf numFmtId="188" fontId="10" fillId="0" borderId="20" xfId="0" applyNumberFormat="1" applyFont="1" applyBorder="1" applyAlignment="1">
      <alignment horizontal="right" vertical="center"/>
    </xf>
    <xf numFmtId="43" fontId="9" fillId="0" borderId="3" xfId="1" applyFont="1" applyFill="1" applyBorder="1"/>
    <xf numFmtId="2" fontId="4" fillId="0" borderId="20" xfId="1" applyNumberFormat="1" applyFont="1" applyFill="1" applyBorder="1" applyAlignment="1">
      <alignment horizontal="center" vertical="center"/>
    </xf>
    <xf numFmtId="2" fontId="10" fillId="0" borderId="22" xfId="1" applyNumberFormat="1" applyFont="1" applyFill="1" applyBorder="1" applyAlignment="1">
      <alignment horizontal="center" vertical="center"/>
    </xf>
    <xf numFmtId="2" fontId="10" fillId="0" borderId="18" xfId="1" applyNumberFormat="1" applyFont="1" applyFill="1" applyBorder="1" applyAlignment="1">
      <alignment horizontal="center" vertical="center"/>
    </xf>
    <xf numFmtId="43" fontId="4" fillId="0" borderId="19" xfId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188" fontId="4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188" fontId="4" fillId="3" borderId="15" xfId="0" applyNumberFormat="1" applyFont="1" applyFill="1" applyBorder="1" applyAlignment="1">
      <alignment vertical="center"/>
    </xf>
    <xf numFmtId="188" fontId="4" fillId="3" borderId="14" xfId="0" applyNumberFormat="1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8" fontId="5" fillId="0" borderId="19" xfId="1" applyNumberFormat="1" applyFont="1" applyFill="1" applyBorder="1" applyAlignment="1">
      <alignment vertical="center" readingOrder="1"/>
    </xf>
    <xf numFmtId="188" fontId="5" fillId="0" borderId="20" xfId="1" applyNumberFormat="1" applyFont="1" applyFill="1" applyBorder="1" applyAlignment="1">
      <alignment vertical="center" readingOrder="1"/>
    </xf>
    <xf numFmtId="188" fontId="5" fillId="0" borderId="18" xfId="1" applyNumberFormat="1" applyFont="1" applyFill="1" applyBorder="1" applyAlignment="1">
      <alignment vertical="center" readingOrder="1"/>
    </xf>
    <xf numFmtId="188" fontId="5" fillId="0" borderId="21" xfId="1" applyNumberFormat="1" applyFont="1" applyFill="1" applyBorder="1" applyAlignment="1">
      <alignment horizontal="right" vertical="center" readingOrder="1"/>
    </xf>
    <xf numFmtId="2" fontId="11" fillId="0" borderId="22" xfId="1" applyNumberFormat="1" applyFont="1" applyFill="1" applyBorder="1" applyAlignment="1">
      <alignment horizontal="center" vertical="center"/>
    </xf>
    <xf numFmtId="188" fontId="5" fillId="0" borderId="26" xfId="1" applyNumberFormat="1" applyFont="1" applyFill="1" applyBorder="1" applyAlignment="1">
      <alignment horizontal="right" vertical="center"/>
    </xf>
    <xf numFmtId="188" fontId="5" fillId="0" borderId="19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43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188" fontId="4" fillId="0" borderId="27" xfId="1" applyNumberFormat="1" applyFont="1" applyBorder="1" applyAlignment="1">
      <alignment vertical="center"/>
    </xf>
    <xf numFmtId="188" fontId="4" fillId="4" borderId="20" xfId="0" applyNumberFormat="1" applyFont="1" applyFill="1" applyBorder="1" applyAlignment="1">
      <alignment horizontal="right" vertical="center"/>
    </xf>
    <xf numFmtId="188" fontId="4" fillId="0" borderId="28" xfId="1" applyNumberFormat="1" applyFont="1" applyFill="1" applyBorder="1" applyAlignment="1">
      <alignment vertical="center"/>
    </xf>
    <xf numFmtId="188" fontId="4" fillId="0" borderId="29" xfId="1" applyNumberFormat="1" applyFont="1" applyBorder="1" applyAlignment="1">
      <alignment vertical="center"/>
    </xf>
    <xf numFmtId="2" fontId="13" fillId="0" borderId="22" xfId="1" applyNumberFormat="1" applyFont="1" applyFill="1" applyBorder="1" applyAlignment="1">
      <alignment horizontal="center" vertical="center"/>
    </xf>
    <xf numFmtId="188" fontId="4" fillId="0" borderId="26" xfId="1" applyNumberFormat="1" applyFont="1" applyFill="1" applyBorder="1" applyAlignment="1">
      <alignment horizontal="right" vertical="center"/>
    </xf>
    <xf numFmtId="188" fontId="4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8" fontId="4" fillId="0" borderId="30" xfId="0" applyNumberFormat="1" applyFont="1" applyBorder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 readingOrder="1"/>
    </xf>
    <xf numFmtId="188" fontId="4" fillId="0" borderId="31" xfId="0" applyNumberFormat="1" applyFont="1" applyBorder="1" applyAlignment="1">
      <alignment horizontal="right" vertical="center" wrapText="1" readingOrder="1"/>
    </xf>
    <xf numFmtId="188" fontId="4" fillId="0" borderId="0" xfId="0" applyNumberFormat="1" applyFont="1" applyAlignment="1">
      <alignment horizontal="right" vertical="center" wrapText="1" readingOrder="1"/>
    </xf>
    <xf numFmtId="43" fontId="4" fillId="0" borderId="20" xfId="1" applyFont="1" applyFill="1" applyBorder="1" applyAlignment="1">
      <alignment horizontal="center" vertical="center"/>
    </xf>
    <xf numFmtId="188" fontId="4" fillId="0" borderId="0" xfId="1" applyNumberFormat="1" applyFont="1" applyFill="1" applyAlignment="1">
      <alignment horizontal="center" vertical="center"/>
    </xf>
    <xf numFmtId="188" fontId="4" fillId="0" borderId="30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43" fontId="4" fillId="0" borderId="31" xfId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left" vertical="center"/>
    </xf>
    <xf numFmtId="188" fontId="15" fillId="0" borderId="10" xfId="0" applyNumberFormat="1" applyFont="1" applyBorder="1" applyAlignment="1">
      <alignment horizontal="right" vertical="center" wrapText="1" readingOrder="1"/>
    </xf>
    <xf numFmtId="4" fontId="15" fillId="0" borderId="6" xfId="0" applyNumberFormat="1" applyFont="1" applyBorder="1" applyAlignment="1">
      <alignment horizontal="right" vertical="center" wrapText="1" readingOrder="1"/>
    </xf>
    <xf numFmtId="188" fontId="15" fillId="0" borderId="11" xfId="0" applyNumberFormat="1" applyFont="1" applyBorder="1" applyAlignment="1">
      <alignment horizontal="right" vertical="center" wrapText="1" readingOrder="1"/>
    </xf>
    <xf numFmtId="188" fontId="15" fillId="0" borderId="4" xfId="0" applyNumberFormat="1" applyFont="1" applyBorder="1" applyAlignment="1">
      <alignment horizontal="right" vertical="center" wrapText="1" readingOrder="1"/>
    </xf>
    <xf numFmtId="2" fontId="15" fillId="0" borderId="6" xfId="1" applyNumberFormat="1" applyFont="1" applyFill="1" applyBorder="1" applyAlignment="1">
      <alignment horizontal="center" vertical="center"/>
    </xf>
    <xf numFmtId="188" fontId="15" fillId="0" borderId="6" xfId="1" applyNumberFormat="1" applyFont="1" applyFill="1" applyBorder="1" applyAlignment="1">
      <alignment horizontal="center" vertical="center"/>
    </xf>
    <xf numFmtId="188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center" vertical="center"/>
    </xf>
    <xf numFmtId="10" fontId="15" fillId="0" borderId="6" xfId="2" applyNumberFormat="1" applyFont="1" applyFill="1" applyBorder="1" applyAlignment="1">
      <alignment horizontal="center" vertical="center"/>
    </xf>
    <xf numFmtId="43" fontId="15" fillId="0" borderId="6" xfId="1" applyFont="1" applyFill="1" applyBorder="1" applyAlignment="1">
      <alignment horizontal="center" vertical="center" wrapText="1"/>
    </xf>
    <xf numFmtId="4" fontId="15" fillId="0" borderId="11" xfId="1" applyNumberFormat="1" applyFont="1" applyFill="1" applyBorder="1" applyAlignment="1">
      <alignment horizontal="right" vertical="center" wrapText="1"/>
    </xf>
    <xf numFmtId="188" fontId="15" fillId="0" borderId="4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 wrapText="1" readingOrder="1"/>
    </xf>
    <xf numFmtId="188" fontId="14" fillId="0" borderId="6" xfId="1" applyNumberFormat="1" applyFont="1" applyFill="1" applyBorder="1" applyAlignment="1">
      <alignment horizontal="right" vertical="center" wrapText="1" readingOrder="1"/>
    </xf>
    <xf numFmtId="188" fontId="14" fillId="0" borderId="11" xfId="1" applyNumberFormat="1" applyFont="1" applyFill="1" applyBorder="1" applyAlignment="1">
      <alignment horizontal="right" vertical="center" wrapText="1" readingOrder="1"/>
    </xf>
    <xf numFmtId="188" fontId="14" fillId="0" borderId="4" xfId="1" applyNumberFormat="1" applyFont="1" applyFill="1" applyBorder="1" applyAlignment="1">
      <alignment horizontal="right" vertical="center" wrapText="1" readingOrder="1"/>
    </xf>
    <xf numFmtId="2" fontId="14" fillId="0" borderId="6" xfId="1" applyNumberFormat="1" applyFont="1" applyFill="1" applyBorder="1" applyAlignment="1">
      <alignment horizontal="center" vertical="center"/>
    </xf>
    <xf numFmtId="2" fontId="14" fillId="0" borderId="20" xfId="1" applyNumberFormat="1" applyFont="1" applyFill="1" applyBorder="1" applyAlignment="1">
      <alignment horizontal="center" vertical="center"/>
    </xf>
    <xf numFmtId="2" fontId="14" fillId="0" borderId="3" xfId="1" applyNumberFormat="1" applyFont="1" applyFill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/>
    </xf>
    <xf numFmtId="2" fontId="14" fillId="0" borderId="11" xfId="1" applyNumberFormat="1" applyFont="1" applyFill="1" applyBorder="1" applyAlignment="1">
      <alignment horizontal="center" vertical="center"/>
    </xf>
    <xf numFmtId="188" fontId="14" fillId="0" borderId="4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8" fontId="15" fillId="0" borderId="32" xfId="1" applyNumberFormat="1" applyFont="1" applyBorder="1" applyAlignment="1">
      <alignment horizontal="right" vertical="center" wrapText="1"/>
    </xf>
    <xf numFmtId="188" fontId="15" fillId="0" borderId="6" xfId="1" applyNumberFormat="1" applyFont="1" applyFill="1" applyBorder="1" applyAlignment="1">
      <alignment horizontal="right" vertical="center" wrapText="1" readingOrder="1"/>
    </xf>
    <xf numFmtId="188" fontId="15" fillId="0" borderId="33" xfId="1" applyNumberFormat="1" applyFont="1" applyBorder="1" applyAlignment="1">
      <alignment horizontal="right" vertical="center" wrapText="1"/>
    </xf>
    <xf numFmtId="188" fontId="15" fillId="0" borderId="34" xfId="1" applyNumberFormat="1" applyFont="1" applyBorder="1" applyAlignment="1">
      <alignment horizontal="right" vertical="center" wrapText="1"/>
    </xf>
    <xf numFmtId="2" fontId="15" fillId="0" borderId="20" xfId="1" applyNumberFormat="1" applyFont="1" applyFill="1" applyBorder="1" applyAlignment="1">
      <alignment horizontal="center" vertical="center"/>
    </xf>
    <xf numFmtId="2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right" vertical="center"/>
    </xf>
    <xf numFmtId="2" fontId="15" fillId="0" borderId="11" xfId="1" applyNumberFormat="1" applyFont="1" applyFill="1" applyBorder="1" applyAlignment="1">
      <alignment horizontal="center" vertical="center"/>
    </xf>
    <xf numFmtId="188" fontId="15" fillId="0" borderId="4" xfId="1" applyNumberFormat="1" applyFont="1" applyFill="1" applyBorder="1" applyAlignment="1">
      <alignment horizontal="right" vertical="center"/>
    </xf>
    <xf numFmtId="188" fontId="15" fillId="0" borderId="35" xfId="1" applyNumberFormat="1" applyFont="1" applyBorder="1" applyAlignment="1">
      <alignment horizontal="right" vertical="center" wrapText="1"/>
    </xf>
    <xf numFmtId="188" fontId="15" fillId="0" borderId="6" xfId="0" applyNumberFormat="1" applyFont="1" applyBorder="1" applyAlignment="1">
      <alignment horizontal="right" vertical="center" wrapText="1" readingOrder="1"/>
    </xf>
    <xf numFmtId="188" fontId="15" fillId="0" borderId="4" xfId="1" applyNumberFormat="1" applyFont="1" applyFill="1" applyBorder="1" applyAlignment="1">
      <alignment horizontal="center" vertical="center"/>
    </xf>
    <xf numFmtId="188" fontId="14" fillId="0" borderId="4" xfId="0" applyNumberFormat="1" applyFont="1" applyBorder="1" applyAlignment="1">
      <alignment horizontal="right" vertical="center" wrapText="1" readingOrder="1"/>
    </xf>
    <xf numFmtId="188" fontId="15" fillId="0" borderId="34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vertical="center"/>
    </xf>
    <xf numFmtId="188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2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188" fontId="5" fillId="0" borderId="20" xfId="1" applyNumberFormat="1" applyFont="1" applyFill="1" applyBorder="1" applyAlignment="1">
      <alignment horizontal="right" vertical="center"/>
    </xf>
    <xf numFmtId="188" fontId="5" fillId="0" borderId="18" xfId="1" applyNumberFormat="1" applyFont="1" applyFill="1" applyBorder="1" applyAlignment="1">
      <alignment horizontal="right" vertical="center"/>
    </xf>
    <xf numFmtId="188" fontId="5" fillId="0" borderId="21" xfId="1" applyNumberFormat="1" applyFont="1" applyFill="1" applyBorder="1" applyAlignment="1">
      <alignment horizontal="right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0" borderId="22" xfId="1" applyNumberFormat="1" applyFont="1" applyFill="1" applyBorder="1" applyAlignment="1">
      <alignment horizontal="center" vertical="center"/>
    </xf>
    <xf numFmtId="2" fontId="5" fillId="0" borderId="18" xfId="1" applyNumberFormat="1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vertical="center"/>
    </xf>
    <xf numFmtId="188" fontId="4" fillId="0" borderId="0" xfId="0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2" fontId="5" fillId="0" borderId="21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43" fontId="5" fillId="0" borderId="0" xfId="1" applyFont="1" applyFill="1" applyAlignment="1">
      <alignment vertical="center"/>
    </xf>
    <xf numFmtId="0" fontId="4" fillId="0" borderId="22" xfId="0" applyFont="1" applyBorder="1" applyAlignment="1">
      <alignment horizontal="left" vertical="center"/>
    </xf>
    <xf numFmtId="188" fontId="4" fillId="0" borderId="20" xfId="1" applyNumberFormat="1" applyFont="1" applyFill="1" applyBorder="1" applyAlignment="1">
      <alignment horizontal="right" vertical="center"/>
    </xf>
    <xf numFmtId="188" fontId="4" fillId="0" borderId="18" xfId="1" applyNumberFormat="1" applyFont="1" applyFill="1" applyBorder="1" applyAlignment="1">
      <alignment horizontal="right" vertical="center"/>
    </xf>
    <xf numFmtId="188" fontId="4" fillId="0" borderId="21" xfId="1" applyNumberFormat="1" applyFont="1" applyFill="1" applyBorder="1" applyAlignment="1">
      <alignment horizontal="right" vertical="center"/>
    </xf>
    <xf numFmtId="4" fontId="4" fillId="0" borderId="20" xfId="1" applyNumberFormat="1" applyFont="1" applyFill="1" applyBorder="1" applyAlignment="1">
      <alignment horizontal="center" vertical="center"/>
    </xf>
    <xf numFmtId="4" fontId="4" fillId="0" borderId="22" xfId="1" applyNumberFormat="1" applyFont="1" applyFill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88" fontId="4" fillId="0" borderId="21" xfId="3" applyNumberFormat="1" applyFont="1" applyBorder="1" applyAlignment="1">
      <alignment vertical="center"/>
    </xf>
    <xf numFmtId="188" fontId="4" fillId="0" borderId="18" xfId="3" applyNumberFormat="1" applyFont="1" applyBorder="1" applyAlignment="1">
      <alignment vertical="center"/>
    </xf>
    <xf numFmtId="188" fontId="4" fillId="0" borderId="26" xfId="3" applyNumberFormat="1" applyFont="1" applyBorder="1" applyAlignment="1">
      <alignment vertical="center"/>
    </xf>
    <xf numFmtId="4" fontId="10" fillId="0" borderId="20" xfId="1" applyNumberFormat="1" applyFont="1" applyFill="1" applyBorder="1" applyAlignment="1">
      <alignment horizontal="center" vertical="center"/>
    </xf>
    <xf numFmtId="4" fontId="10" fillId="0" borderId="22" xfId="1" applyNumberFormat="1" applyFont="1" applyFill="1" applyBorder="1" applyAlignment="1">
      <alignment horizontal="center" vertical="center"/>
    </xf>
    <xf numFmtId="188" fontId="4" fillId="0" borderId="36" xfId="1" applyNumberFormat="1" applyFont="1" applyFill="1" applyBorder="1" applyAlignment="1">
      <alignment horizontal="right" vertical="center"/>
    </xf>
    <xf numFmtId="2" fontId="4" fillId="0" borderId="18" xfId="1" applyNumberFormat="1" applyFont="1" applyFill="1" applyBorder="1" applyAlignment="1">
      <alignment vertical="center"/>
    </xf>
    <xf numFmtId="188" fontId="4" fillId="0" borderId="0" xfId="1" applyNumberFormat="1" applyFont="1" applyFill="1" applyAlignment="1">
      <alignment vertical="center"/>
    </xf>
    <xf numFmtId="4" fontId="4" fillId="0" borderId="37" xfId="1" applyNumberFormat="1" applyFont="1" applyFill="1" applyBorder="1" applyAlignment="1">
      <alignment horizontal="center" vertical="center"/>
    </xf>
    <xf numFmtId="4" fontId="10" fillId="0" borderId="18" xfId="1" applyNumberFormat="1" applyFont="1" applyFill="1" applyBorder="1" applyAlignment="1">
      <alignment horizontal="center" vertical="center"/>
    </xf>
    <xf numFmtId="188" fontId="5" fillId="0" borderId="36" xfId="1" applyNumberFormat="1" applyFont="1" applyFill="1" applyBorder="1" applyAlignment="1">
      <alignment horizontal="right" vertical="center"/>
    </xf>
    <xf numFmtId="2" fontId="5" fillId="0" borderId="18" xfId="1" applyNumberFormat="1" applyFont="1" applyFill="1" applyBorder="1" applyAlignment="1">
      <alignment vertical="center"/>
    </xf>
    <xf numFmtId="2" fontId="4" fillId="0" borderId="18" xfId="1" applyNumberFormat="1" applyFont="1" applyFill="1" applyBorder="1" applyAlignment="1">
      <alignment horizontal="center" vertical="center"/>
    </xf>
    <xf numFmtId="188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188" fontId="5" fillId="0" borderId="19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188" fontId="6" fillId="0" borderId="21" xfId="1" applyNumberFormat="1" applyFont="1" applyFill="1" applyBorder="1" applyAlignment="1">
      <alignment horizontal="center" vertical="center" wrapText="1"/>
    </xf>
    <xf numFmtId="2" fontId="6" fillId="0" borderId="20" xfId="1" applyNumberFormat="1" applyFont="1" applyFill="1" applyBorder="1" applyAlignment="1">
      <alignment horizontal="center" vertical="center" wrapText="1"/>
    </xf>
    <xf numFmtId="188" fontId="6" fillId="0" borderId="20" xfId="1" applyNumberFormat="1" applyFont="1" applyFill="1" applyBorder="1" applyAlignment="1">
      <alignment horizontal="center" vertical="center" wrapText="1"/>
    </xf>
    <xf numFmtId="2" fontId="6" fillId="0" borderId="38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188" fontId="6" fillId="0" borderId="38" xfId="1" applyNumberFormat="1" applyFont="1" applyFill="1" applyBorder="1" applyAlignment="1">
      <alignment horizontal="center" vertical="center" wrapText="1"/>
    </xf>
    <xf numFmtId="188" fontId="6" fillId="0" borderId="38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39" xfId="0" applyFont="1" applyBorder="1" applyAlignment="1">
      <alignment horizontal="center" vertical="center"/>
    </xf>
    <xf numFmtId="188" fontId="19" fillId="0" borderId="6" xfId="0" applyNumberFormat="1" applyFont="1" applyBorder="1" applyAlignment="1">
      <alignment horizontal="right" vertical="center"/>
    </xf>
    <xf numFmtId="188" fontId="19" fillId="0" borderId="6" xfId="3" applyNumberFormat="1" applyFont="1" applyBorder="1" applyAlignment="1">
      <alignment horizontal="center" vertical="center"/>
    </xf>
    <xf numFmtId="43" fontId="4" fillId="0" borderId="5" xfId="1" applyFont="1" applyFill="1" applyBorder="1" applyAlignment="1">
      <alignment horizontal="center" vertical="center"/>
    </xf>
    <xf numFmtId="188" fontId="4" fillId="0" borderId="5" xfId="1" applyNumberFormat="1" applyFont="1" applyFill="1" applyBorder="1" applyAlignment="1">
      <alignment horizontal="right" vertical="center"/>
    </xf>
    <xf numFmtId="188" fontId="19" fillId="0" borderId="5" xfId="3" applyNumberFormat="1" applyFont="1" applyBorder="1" applyAlignment="1">
      <alignment horizontal="center" vertical="center"/>
    </xf>
    <xf numFmtId="188" fontId="4" fillId="0" borderId="5" xfId="0" applyNumberFormat="1" applyFont="1" applyBorder="1" applyAlignment="1">
      <alignment horizontal="center" vertical="center"/>
    </xf>
    <xf numFmtId="188" fontId="4" fillId="0" borderId="38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88" fontId="19" fillId="5" borderId="5" xfId="3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right" vertical="center"/>
    </xf>
    <xf numFmtId="189" fontId="4" fillId="0" borderId="0" xfId="0" applyNumberFormat="1" applyFont="1" applyAlignment="1">
      <alignment horizontal="right" vertical="center"/>
    </xf>
    <xf numFmtId="43" fontId="4" fillId="0" borderId="0" xfId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88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88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88" fontId="21" fillId="0" borderId="4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88" fontId="21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right" vertical="center"/>
    </xf>
    <xf numFmtId="0" fontId="20" fillId="0" borderId="42" xfId="0" applyFont="1" applyBorder="1" applyAlignment="1">
      <alignment vertical="center" wrapText="1"/>
    </xf>
    <xf numFmtId="43" fontId="21" fillId="0" borderId="6" xfId="1" applyFont="1" applyFill="1" applyBorder="1" applyAlignment="1">
      <alignment vertical="center" readingOrder="1"/>
    </xf>
    <xf numFmtId="2" fontId="21" fillId="0" borderId="43" xfId="1" applyNumberFormat="1" applyFont="1" applyBorder="1" applyAlignment="1">
      <alignment horizontal="center" vertical="center"/>
    </xf>
    <xf numFmtId="2" fontId="21" fillId="3" borderId="6" xfId="0" applyNumberFormat="1" applyFont="1" applyFill="1" applyBorder="1" applyAlignment="1">
      <alignment horizontal="center" vertical="center"/>
    </xf>
    <xf numFmtId="43" fontId="21" fillId="0" borderId="43" xfId="0" applyNumberFormat="1" applyFont="1" applyBorder="1" applyAlignment="1">
      <alignment horizontal="center" vertical="center" wrapText="1"/>
    </xf>
    <xf numFmtId="43" fontId="20" fillId="0" borderId="43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right" vertical="center"/>
    </xf>
    <xf numFmtId="43" fontId="21" fillId="0" borderId="43" xfId="1" applyFont="1" applyBorder="1" applyAlignment="1">
      <alignment horizontal="center" vertical="center" wrapText="1"/>
    </xf>
    <xf numFmtId="43" fontId="21" fillId="0" borderId="0" xfId="1" applyFont="1" applyFill="1" applyAlignment="1">
      <alignment vertical="center"/>
    </xf>
    <xf numFmtId="43" fontId="21" fillId="0" borderId="4" xfId="1" applyFont="1" applyFill="1" applyBorder="1" applyAlignment="1">
      <alignment vertical="center" readingOrder="1"/>
    </xf>
    <xf numFmtId="43" fontId="21" fillId="0" borderId="0" xfId="1" applyFont="1" applyFill="1" applyBorder="1" applyAlignment="1">
      <alignment vertical="center" readingOrder="1"/>
    </xf>
    <xf numFmtId="188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 wrapText="1"/>
    </xf>
    <xf numFmtId="188" fontId="21" fillId="0" borderId="0" xfId="0" applyNumberFormat="1" applyFont="1" applyAlignment="1">
      <alignment horizontal="right" vertical="center"/>
    </xf>
    <xf numFmtId="188" fontId="21" fillId="0" borderId="0" xfId="1" applyNumberFormat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center" vertical="center"/>
    </xf>
    <xf numFmtId="0" fontId="22" fillId="0" borderId="42" xfId="0" applyFont="1" applyBorder="1" applyAlignment="1">
      <alignment vertical="center" wrapText="1"/>
    </xf>
    <xf numFmtId="188" fontId="22" fillId="0" borderId="43" xfId="1" applyNumberFormat="1" applyFont="1" applyBorder="1" applyAlignment="1">
      <alignment horizontal="right" vertical="center"/>
    </xf>
    <xf numFmtId="188" fontId="22" fillId="0" borderId="43" xfId="0" applyNumberFormat="1" applyFont="1" applyBorder="1" applyAlignment="1">
      <alignment horizontal="right" vertical="center"/>
    </xf>
    <xf numFmtId="4" fontId="22" fillId="0" borderId="43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/>
    </xf>
    <xf numFmtId="4" fontId="21" fillId="0" borderId="43" xfId="0" applyNumberFormat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center" vertical="center"/>
    </xf>
    <xf numFmtId="4" fontId="20" fillId="0" borderId="42" xfId="0" applyNumberFormat="1" applyFont="1" applyBorder="1" applyAlignment="1">
      <alignment horizontal="center" vertical="center" wrapText="1"/>
    </xf>
    <xf numFmtId="2" fontId="21" fillId="0" borderId="43" xfId="0" applyNumberFormat="1" applyFont="1" applyBorder="1" applyAlignment="1">
      <alignment horizontal="center" vertical="center" wrapText="1"/>
    </xf>
    <xf numFmtId="188" fontId="21" fillId="0" borderId="6" xfId="1" applyNumberFormat="1" applyFont="1" applyFill="1" applyBorder="1" applyAlignment="1">
      <alignment horizontal="center" vertical="center"/>
    </xf>
    <xf numFmtId="2" fontId="21" fillId="0" borderId="6" xfId="0" applyNumberFormat="1" applyFont="1" applyBorder="1" applyAlignment="1">
      <alignment horizontal="center" vertical="center"/>
    </xf>
    <xf numFmtId="2" fontId="22" fillId="6" borderId="44" xfId="0" applyNumberFormat="1" applyFont="1" applyFill="1" applyBorder="1" applyAlignment="1">
      <alignment horizontal="left" vertical="center"/>
    </xf>
    <xf numFmtId="0" fontId="22" fillId="6" borderId="45" xfId="0" applyFont="1" applyFill="1" applyBorder="1" applyAlignment="1">
      <alignment vertical="center"/>
    </xf>
    <xf numFmtId="0" fontId="23" fillId="6" borderId="45" xfId="0" applyFont="1" applyFill="1" applyBorder="1" applyAlignment="1">
      <alignment vertical="center"/>
    </xf>
    <xf numFmtId="188" fontId="21" fillId="6" borderId="46" xfId="0" applyNumberFormat="1" applyFont="1" applyFill="1" applyBorder="1" applyAlignment="1">
      <alignment horizontal="center" vertical="center"/>
    </xf>
    <xf numFmtId="188" fontId="21" fillId="0" borderId="6" xfId="1" applyNumberFormat="1" applyFont="1" applyFill="1" applyBorder="1" applyAlignment="1">
      <alignment horizontal="right" vertical="center"/>
    </xf>
    <xf numFmtId="188" fontId="22" fillId="0" borderId="6" xfId="0" applyNumberFormat="1" applyFont="1" applyBorder="1" applyAlignment="1">
      <alignment horizontal="center" vertical="center" wrapText="1"/>
    </xf>
    <xf numFmtId="188" fontId="21" fillId="0" borderId="6" xfId="0" applyNumberFormat="1" applyFont="1" applyBorder="1" applyAlignment="1">
      <alignment horizontal="center" vertical="center" wrapText="1"/>
    </xf>
    <xf numFmtId="2" fontId="21" fillId="6" borderId="47" xfId="0" applyNumberFormat="1" applyFont="1" applyFill="1" applyBorder="1" applyAlignment="1">
      <alignment horizontal="left" vertical="center"/>
    </xf>
    <xf numFmtId="0" fontId="21" fillId="6" borderId="47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188" fontId="21" fillId="6" borderId="3" xfId="1" applyNumberFormat="1" applyFont="1" applyFill="1" applyBorder="1" applyAlignment="1">
      <alignment vertical="center"/>
    </xf>
    <xf numFmtId="43" fontId="21" fillId="0" borderId="6" xfId="1" applyFont="1" applyFill="1" applyBorder="1" applyAlignment="1">
      <alignment horizontal="right" vertical="center"/>
    </xf>
    <xf numFmtId="188" fontId="22" fillId="0" borderId="6" xfId="1" applyNumberFormat="1" applyFont="1" applyFill="1" applyBorder="1" applyAlignment="1">
      <alignment horizontal="right" vertical="center"/>
    </xf>
    <xf numFmtId="188" fontId="22" fillId="6" borderId="6" xfId="1" applyNumberFormat="1" applyFont="1" applyFill="1" applyBorder="1" applyAlignment="1">
      <alignment horizontal="right" vertical="center"/>
    </xf>
    <xf numFmtId="188" fontId="21" fillId="6" borderId="6" xfId="1" applyNumberFormat="1" applyFont="1" applyFill="1" applyBorder="1" applyAlignment="1">
      <alignment horizontal="center" vertical="center"/>
    </xf>
    <xf numFmtId="188" fontId="21" fillId="0" borderId="0" xfId="1" applyNumberFormat="1" applyFont="1" applyFill="1" applyAlignment="1">
      <alignment horizontal="right" vertical="center"/>
    </xf>
    <xf numFmtId="43" fontId="21" fillId="0" borderId="0" xfId="1" applyFont="1" applyFill="1" applyAlignment="1">
      <alignment horizontal="right" vertical="center"/>
    </xf>
    <xf numFmtId="2" fontId="21" fillId="6" borderId="1" xfId="0" applyNumberFormat="1" applyFont="1" applyFill="1" applyBorder="1" applyAlignment="1">
      <alignment horizontal="left" vertical="center"/>
    </xf>
    <xf numFmtId="0" fontId="21" fillId="6" borderId="1" xfId="0" applyFont="1" applyFill="1" applyBorder="1" applyAlignment="1">
      <alignment vertical="center"/>
    </xf>
    <xf numFmtId="0" fontId="21" fillId="6" borderId="48" xfId="0" applyFont="1" applyFill="1" applyBorder="1" applyAlignment="1">
      <alignment vertical="center"/>
    </xf>
    <xf numFmtId="188" fontId="21" fillId="6" borderId="49" xfId="1" applyNumberFormat="1" applyFont="1" applyFill="1" applyBorder="1" applyAlignment="1">
      <alignment vertical="center"/>
    </xf>
    <xf numFmtId="2" fontId="21" fillId="6" borderId="47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188" fontId="22" fillId="6" borderId="3" xfId="1" applyNumberFormat="1" applyFont="1" applyFill="1" applyBorder="1" applyAlignment="1">
      <alignment vertical="center"/>
    </xf>
    <xf numFmtId="9" fontId="21" fillId="0" borderId="0" xfId="2" applyFont="1" applyFill="1" applyAlignment="1">
      <alignment vertical="center"/>
    </xf>
    <xf numFmtId="2" fontId="21" fillId="0" borderId="47" xfId="0" applyNumberFormat="1" applyFont="1" applyBorder="1" applyAlignment="1">
      <alignment horizontal="left" vertical="center"/>
    </xf>
    <xf numFmtId="0" fontId="21" fillId="0" borderId="47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88" fontId="21" fillId="0" borderId="3" xfId="1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left" vertical="center"/>
    </xf>
    <xf numFmtId="188" fontId="21" fillId="0" borderId="0" xfId="1" applyNumberFormat="1" applyFon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0" fontId="25" fillId="0" borderId="4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88" fontId="25" fillId="0" borderId="4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42" xfId="0" applyFont="1" applyBorder="1" applyAlignment="1">
      <alignment vertical="center" wrapText="1"/>
    </xf>
    <xf numFmtId="2" fontId="21" fillId="0" borderId="43" xfId="1" applyNumberFormat="1" applyFont="1" applyBorder="1" applyAlignment="1">
      <alignment horizontal="center" vertical="center" wrapText="1"/>
    </xf>
    <xf numFmtId="43" fontId="26" fillId="0" borderId="43" xfId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right" vertical="center" wrapText="1"/>
    </xf>
    <xf numFmtId="43" fontId="25" fillId="0" borderId="43" xfId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 wrapText="1"/>
    </xf>
    <xf numFmtId="43" fontId="26" fillId="0" borderId="43" xfId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88" fontId="22" fillId="0" borderId="6" xfId="0" applyNumberFormat="1" applyFont="1" applyBorder="1" applyAlignment="1">
      <alignment horizontal="right" vertical="center" wrapText="1"/>
    </xf>
    <xf numFmtId="43" fontId="22" fillId="0" borderId="6" xfId="1" applyFont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8" fontId="22" fillId="0" borderId="0" xfId="0" applyNumberFormat="1" applyFont="1" applyAlignment="1">
      <alignment vertical="center"/>
    </xf>
    <xf numFmtId="188" fontId="22" fillId="0" borderId="0" xfId="0" applyNumberFormat="1" applyFont="1" applyAlignment="1">
      <alignment horizontal="right" vertical="center"/>
    </xf>
    <xf numFmtId="0" fontId="25" fillId="0" borderId="6" xfId="0" applyFont="1" applyBorder="1" applyAlignment="1">
      <alignment horizontal="left" vertical="center" wrapText="1"/>
    </xf>
    <xf numFmtId="188" fontId="21" fillId="0" borderId="6" xfId="0" applyNumberFormat="1" applyFont="1" applyBorder="1" applyAlignment="1">
      <alignment horizontal="right" vertical="center" wrapText="1"/>
    </xf>
    <xf numFmtId="43" fontId="21" fillId="0" borderId="6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5" fillId="0" borderId="6" xfId="0" applyFont="1" applyBorder="1" applyAlignment="1">
      <alignment horizontal="left" vertical="center"/>
    </xf>
    <xf numFmtId="0" fontId="22" fillId="7" borderId="0" xfId="0" applyFont="1" applyFill="1" applyAlignment="1">
      <alignment vertical="center"/>
    </xf>
    <xf numFmtId="188" fontId="21" fillId="0" borderId="51" xfId="0" applyNumberFormat="1" applyFont="1" applyBorder="1" applyAlignment="1">
      <alignment horizontal="center" vertical="center" wrapText="1"/>
    </xf>
    <xf numFmtId="188" fontId="21" fillId="0" borderId="52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8" fillId="0" borderId="6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right" vertical="center" wrapText="1"/>
    </xf>
    <xf numFmtId="4" fontId="20" fillId="0" borderId="6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4" fontId="21" fillId="0" borderId="43" xfId="0" applyNumberFormat="1" applyFont="1" applyBorder="1" applyAlignment="1">
      <alignment horizontal="right" vertical="center" wrapText="1"/>
    </xf>
    <xf numFmtId="4" fontId="29" fillId="0" borderId="43" xfId="0" applyNumberFormat="1" applyFont="1" applyBorder="1" applyAlignment="1">
      <alignment horizontal="right" vertical="center" wrapText="1"/>
    </xf>
    <xf numFmtId="43" fontId="21" fillId="0" borderId="43" xfId="0" applyNumberFormat="1" applyFont="1" applyBorder="1" applyAlignment="1">
      <alignment horizontal="right" vertical="center" wrapText="1"/>
    </xf>
    <xf numFmtId="0" fontId="30" fillId="8" borderId="55" xfId="0" applyFont="1" applyFill="1" applyBorder="1" applyAlignment="1">
      <alignment horizontal="center" vertical="center" wrapText="1" readingOrder="1"/>
    </xf>
    <xf numFmtId="0" fontId="22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1" fillId="9" borderId="57" xfId="0" applyFont="1" applyFill="1" applyBorder="1" applyAlignment="1">
      <alignment horizontal="left" vertical="center" readingOrder="1"/>
    </xf>
    <xf numFmtId="188" fontId="22" fillId="9" borderId="58" xfId="0" applyNumberFormat="1" applyFont="1" applyFill="1" applyBorder="1" applyAlignment="1">
      <alignment horizontal="left" vertical="center" wrapText="1" readingOrder="1"/>
    </xf>
    <xf numFmtId="0" fontId="22" fillId="9" borderId="58" xfId="0" applyFont="1" applyFill="1" applyBorder="1" applyAlignment="1">
      <alignment horizontal="left" vertical="center" wrapText="1" readingOrder="1"/>
    </xf>
    <xf numFmtId="0" fontId="31" fillId="9" borderId="59" xfId="0" applyFont="1" applyFill="1" applyBorder="1" applyAlignment="1">
      <alignment horizontal="left" vertical="center" wrapText="1" readingOrder="1"/>
    </xf>
    <xf numFmtId="0" fontId="21" fillId="0" borderId="0" xfId="0" applyFont="1" applyAlignment="1">
      <alignment horizontal="center" vertical="center"/>
    </xf>
    <xf numFmtId="188" fontId="21" fillId="0" borderId="0" xfId="0" applyNumberFormat="1" applyFont="1" applyAlignment="1">
      <alignment horizontal="center" vertical="center"/>
    </xf>
    <xf numFmtId="0" fontId="31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center" vertical="center" wrapText="1" readingOrder="1"/>
    </xf>
    <xf numFmtId="0" fontId="22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right" vertical="center" wrapText="1" readingOrder="1"/>
    </xf>
    <xf numFmtId="2" fontId="22" fillId="10" borderId="60" xfId="1" applyNumberFormat="1" applyFont="1" applyFill="1" applyBorder="1" applyAlignment="1">
      <alignment horizontal="center" vertical="center" wrapText="1" readingOrder="1"/>
    </xf>
    <xf numFmtId="43" fontId="22" fillId="10" borderId="60" xfId="1" applyFont="1" applyFill="1" applyBorder="1" applyAlignment="1">
      <alignment horizontal="right" vertical="center" wrapText="1" readingOrder="1"/>
    </xf>
    <xf numFmtId="2" fontId="31" fillId="10" borderId="60" xfId="1" applyNumberFormat="1" applyFont="1" applyFill="1" applyBorder="1" applyAlignment="1">
      <alignment horizontal="center" vertical="center" wrapText="1" readingOrder="1"/>
    </xf>
    <xf numFmtId="188" fontId="21" fillId="0" borderId="0" xfId="1" applyNumberFormat="1" applyFont="1" applyFill="1" applyAlignment="1">
      <alignment horizontal="center" vertical="center"/>
    </xf>
    <xf numFmtId="0" fontId="31" fillId="9" borderId="60" xfId="0" applyFont="1" applyFill="1" applyBorder="1" applyAlignment="1">
      <alignment horizontal="center" vertical="center" wrapText="1" readingOrder="1"/>
    </xf>
    <xf numFmtId="0" fontId="22" fillId="9" borderId="60" xfId="0" applyFont="1" applyFill="1" applyBorder="1" applyAlignment="1">
      <alignment horizontal="center" vertical="center" wrapText="1" readingOrder="1"/>
    </xf>
    <xf numFmtId="2" fontId="22" fillId="9" borderId="60" xfId="1" applyNumberFormat="1" applyFont="1" applyFill="1" applyBorder="1" applyAlignment="1">
      <alignment horizontal="center" vertical="center" wrapText="1" readingOrder="1"/>
    </xf>
    <xf numFmtId="0" fontId="31" fillId="9" borderId="61" xfId="0" applyFont="1" applyFill="1" applyBorder="1" applyAlignment="1">
      <alignment horizontal="left" vertical="center" wrapText="1" readingOrder="1"/>
    </xf>
    <xf numFmtId="188" fontId="22" fillId="9" borderId="62" xfId="0" applyNumberFormat="1" applyFont="1" applyFill="1" applyBorder="1" applyAlignment="1">
      <alignment horizontal="left" vertical="center" wrapText="1" readingOrder="1"/>
    </xf>
    <xf numFmtId="0" fontId="22" fillId="9" borderId="62" xfId="0" applyFont="1" applyFill="1" applyBorder="1" applyAlignment="1">
      <alignment horizontal="left" vertical="center" wrapText="1" readingOrder="1"/>
    </xf>
    <xf numFmtId="0" fontId="31" fillId="9" borderId="63" xfId="0" applyFont="1" applyFill="1" applyBorder="1" applyAlignment="1">
      <alignment horizontal="left" vertical="center" wrapText="1" readingOrder="1"/>
    </xf>
    <xf numFmtId="0" fontId="31" fillId="10" borderId="60" xfId="0" applyFont="1" applyFill="1" applyBorder="1" applyAlignment="1">
      <alignment horizontal="left" vertical="center" wrapText="1" readingOrder="1"/>
    </xf>
    <xf numFmtId="0" fontId="22" fillId="10" borderId="60" xfId="0" applyFont="1" applyFill="1" applyBorder="1" applyAlignment="1">
      <alignment horizontal="right" vertical="center" wrapText="1" readingOrder="1"/>
    </xf>
    <xf numFmtId="2" fontId="22" fillId="10" borderId="60" xfId="0" applyNumberFormat="1" applyFont="1" applyFill="1" applyBorder="1" applyAlignment="1">
      <alignment horizontal="center" vertical="center" wrapText="1" readingOrder="1"/>
    </xf>
    <xf numFmtId="2" fontId="31" fillId="10" borderId="60" xfId="0" applyNumberFormat="1" applyFont="1" applyFill="1" applyBorder="1" applyAlignment="1">
      <alignment horizontal="center" vertical="center" wrapText="1" readingOrder="1"/>
    </xf>
    <xf numFmtId="0" fontId="30" fillId="8" borderId="61" xfId="0" applyFont="1" applyFill="1" applyBorder="1" applyAlignment="1">
      <alignment horizontal="left" vertical="center" readingOrder="1"/>
    </xf>
    <xf numFmtId="188" fontId="22" fillId="8" borderId="62" xfId="0" applyNumberFormat="1" applyFont="1" applyFill="1" applyBorder="1" applyAlignment="1">
      <alignment horizontal="left" vertical="center" wrapText="1" readingOrder="1"/>
    </xf>
    <xf numFmtId="0" fontId="22" fillId="8" borderId="62" xfId="0" applyFont="1" applyFill="1" applyBorder="1" applyAlignment="1">
      <alignment horizontal="left" vertical="center" wrapText="1" readingOrder="1"/>
    </xf>
    <xf numFmtId="0" fontId="30" fillId="8" borderId="63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188" fontId="22" fillId="11" borderId="60" xfId="0" applyNumberFormat="1" applyFont="1" applyFill="1" applyBorder="1" applyAlignment="1">
      <alignment horizontal="right" vertical="center" readingOrder="1"/>
    </xf>
    <xf numFmtId="2" fontId="22" fillId="11" borderId="60" xfId="1" applyNumberFormat="1" applyFont="1" applyFill="1" applyBorder="1" applyAlignment="1">
      <alignment horizontal="center" vertical="center" readingOrder="1"/>
    </xf>
    <xf numFmtId="2" fontId="31" fillId="11" borderId="60" xfId="1" applyNumberFormat="1" applyFont="1" applyFill="1" applyBorder="1" applyAlignment="1">
      <alignment horizontal="center" vertical="center" wrapText="1" readingOrder="1"/>
    </xf>
    <xf numFmtId="0" fontId="31" fillId="11" borderId="60" xfId="0" applyFont="1" applyFill="1" applyBorder="1" applyAlignment="1">
      <alignment horizontal="left" vertical="center" readingOrder="1"/>
    </xf>
    <xf numFmtId="2" fontId="31" fillId="11" borderId="60" xfId="1" applyNumberFormat="1" applyFont="1" applyFill="1" applyBorder="1" applyAlignment="1">
      <alignment horizontal="center" vertical="center" readingOrder="1"/>
    </xf>
    <xf numFmtId="188" fontId="22" fillId="11" borderId="60" xfId="0" applyNumberFormat="1" applyFont="1" applyFill="1" applyBorder="1" applyAlignment="1">
      <alignment horizontal="right" vertical="center" wrapText="1" readingOrder="1"/>
    </xf>
    <xf numFmtId="15" fontId="32" fillId="0" borderId="0" xfId="0" applyNumberFormat="1" applyFont="1" applyAlignment="1">
      <alignment horizontal="left" vertical="center" indent="1"/>
    </xf>
    <xf numFmtId="188" fontId="0" fillId="0" borderId="0" xfId="0" applyNumberFormat="1"/>
    <xf numFmtId="0" fontId="2" fillId="0" borderId="6" xfId="0" applyFont="1" applyBorder="1"/>
    <xf numFmtId="0" fontId="33" fillId="0" borderId="6" xfId="0" applyFont="1" applyBorder="1"/>
    <xf numFmtId="43" fontId="34" fillId="0" borderId="6" xfId="1" applyFont="1" applyFill="1" applyBorder="1" applyAlignment="1">
      <alignment horizontal="right" vertical="center" readingOrder="1"/>
    </xf>
    <xf numFmtId="43" fontId="0" fillId="0" borderId="0" xfId="1" applyFont="1"/>
    <xf numFmtId="10" fontId="35" fillId="0" borderId="6" xfId="2" applyNumberFormat="1" applyFont="1" applyFill="1" applyBorder="1" applyAlignment="1">
      <alignment horizontal="right" vertical="center"/>
    </xf>
    <xf numFmtId="10" fontId="35" fillId="0" borderId="6" xfId="0" applyNumberFormat="1" applyFont="1" applyBorder="1"/>
    <xf numFmtId="0" fontId="33" fillId="0" borderId="0" xfId="0" applyFont="1"/>
    <xf numFmtId="0" fontId="35" fillId="0" borderId="0" xfId="0" applyFont="1"/>
    <xf numFmtId="10" fontId="35" fillId="0" borderId="0" xfId="0" applyNumberFormat="1" applyFont="1"/>
    <xf numFmtId="0" fontId="13" fillId="0" borderId="0" xfId="0" applyFont="1"/>
    <xf numFmtId="10" fontId="13" fillId="0" borderId="0" xfId="0" applyNumberFormat="1" applyFont="1"/>
    <xf numFmtId="15" fontId="32" fillId="12" borderId="0" xfId="0" applyNumberFormat="1" applyFont="1" applyFill="1" applyAlignment="1">
      <alignment horizontal="left" vertical="center" indent="1"/>
    </xf>
    <xf numFmtId="0" fontId="0" fillId="0" borderId="6" xfId="0" applyBorder="1"/>
    <xf numFmtId="188" fontId="13" fillId="0" borderId="6" xfId="1" applyNumberFormat="1" applyFont="1" applyBorder="1"/>
    <xf numFmtId="0" fontId="0" fillId="12" borderId="6" xfId="0" applyFill="1" applyBorder="1"/>
    <xf numFmtId="10" fontId="4" fillId="0" borderId="20" xfId="2" applyNumberFormat="1" applyFont="1" applyFill="1" applyBorder="1" applyAlignment="1">
      <alignment horizontal="right" vertical="center"/>
    </xf>
    <xf numFmtId="10" fontId="13" fillId="0" borderId="6" xfId="0" applyNumberFormat="1" applyFont="1" applyBorder="1"/>
    <xf numFmtId="10" fontId="0" fillId="0" borderId="0" xfId="0" applyNumberFormat="1"/>
    <xf numFmtId="43" fontId="0" fillId="0" borderId="0" xfId="0" applyNumberForma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188" fontId="36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10" fontId="33" fillId="0" borderId="0" xfId="2" applyNumberFormat="1" applyFont="1"/>
    <xf numFmtId="4" fontId="0" fillId="0" borderId="0" xfId="0" applyNumberFormat="1"/>
    <xf numFmtId="0" fontId="0" fillId="13" borderId="6" xfId="0" applyFill="1" applyBorder="1"/>
    <xf numFmtId="0" fontId="0" fillId="14" borderId="6" xfId="0" applyFill="1" applyBorder="1"/>
    <xf numFmtId="0" fontId="0" fillId="13" borderId="6" xfId="0" applyFill="1" applyBorder="1" applyAlignment="1">
      <alignment horizontal="center"/>
    </xf>
    <xf numFmtId="10" fontId="1" fillId="13" borderId="6" xfId="2" applyNumberFormat="1" applyFont="1" applyFill="1" applyBorder="1"/>
    <xf numFmtId="0" fontId="0" fillId="14" borderId="6" xfId="0" applyFill="1" applyBorder="1" applyAlignment="1">
      <alignment horizontal="center"/>
    </xf>
    <xf numFmtId="10" fontId="1" fillId="14" borderId="6" xfId="2" applyNumberFormat="1" applyFont="1" applyFill="1" applyBorder="1"/>
    <xf numFmtId="188" fontId="19" fillId="0" borderId="6" xfId="3" applyNumberFormat="1" applyFont="1" applyBorder="1" applyAlignment="1">
      <alignment horizontal="right" vertical="center"/>
    </xf>
    <xf numFmtId="43" fontId="1" fillId="0" borderId="0" xfId="1" applyFont="1"/>
    <xf numFmtId="0" fontId="0" fillId="12" borderId="0" xfId="0" applyFill="1"/>
    <xf numFmtId="2" fontId="37" fillId="0" borderId="6" xfId="0" applyNumberFormat="1" applyFont="1" applyBorder="1" applyAlignment="1">
      <alignment horizontal="center" vertical="center" wrapText="1"/>
    </xf>
    <xf numFmtId="0" fontId="38" fillId="3" borderId="14" xfId="0" applyFont="1" applyFill="1" applyBorder="1" applyAlignment="1">
      <alignment vertical="center"/>
    </xf>
    <xf numFmtId="2" fontId="39" fillId="0" borderId="20" xfId="1" applyNumberFormat="1" applyFont="1" applyFill="1" applyBorder="1" applyAlignment="1">
      <alignment horizontal="center" vertical="center"/>
    </xf>
    <xf numFmtId="2" fontId="39" fillId="0" borderId="22" xfId="1" applyNumberFormat="1" applyFont="1" applyFill="1" applyBorder="1" applyAlignment="1">
      <alignment horizontal="center" vertical="center"/>
    </xf>
    <xf numFmtId="2" fontId="38" fillId="0" borderId="20" xfId="1" applyNumberFormat="1" applyFont="1" applyFill="1" applyBorder="1" applyAlignment="1">
      <alignment horizontal="center" vertical="center"/>
    </xf>
    <xf numFmtId="2" fontId="38" fillId="0" borderId="22" xfId="1" applyNumberFormat="1" applyFont="1" applyFill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vertical="center"/>
    </xf>
    <xf numFmtId="2" fontId="39" fillId="0" borderId="18" xfId="1" applyNumberFormat="1" applyFont="1" applyFill="1" applyBorder="1" applyAlignment="1">
      <alignment horizontal="center" vertical="center"/>
    </xf>
    <xf numFmtId="2" fontId="38" fillId="0" borderId="18" xfId="1" applyNumberFormat="1" applyFont="1" applyFill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 wrapText="1"/>
    </xf>
    <xf numFmtId="188" fontId="4" fillId="15" borderId="6" xfId="0" applyNumberFormat="1" applyFont="1" applyFill="1" applyBorder="1" applyAlignment="1">
      <alignment horizontal="center" vertical="center"/>
    </xf>
    <xf numFmtId="2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188" fontId="5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2" fontId="4" fillId="15" borderId="7" xfId="0" applyNumberFormat="1" applyFont="1" applyFill="1" applyBorder="1" applyAlignment="1">
      <alignment horizontal="center" vertical="center"/>
    </xf>
    <xf numFmtId="2" fontId="5" fillId="15" borderId="7" xfId="0" applyNumberFormat="1" applyFont="1" applyFill="1" applyBorder="1" applyAlignment="1">
      <alignment horizontal="center" vertical="center"/>
    </xf>
    <xf numFmtId="2" fontId="5" fillId="15" borderId="7" xfId="1" applyNumberFormat="1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vertical="center"/>
    </xf>
    <xf numFmtId="2" fontId="4" fillId="15" borderId="8" xfId="0" applyNumberFormat="1" applyFont="1" applyFill="1" applyBorder="1" applyAlignment="1">
      <alignment horizontal="center" vertical="center"/>
    </xf>
    <xf numFmtId="2" fontId="5" fillId="15" borderId="8" xfId="0" applyNumberFormat="1" applyFont="1" applyFill="1" applyBorder="1" applyAlignment="1">
      <alignment horizontal="center" vertical="center"/>
    </xf>
    <xf numFmtId="2" fontId="5" fillId="15" borderId="8" xfId="1" applyNumberFormat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vertical="center"/>
    </xf>
    <xf numFmtId="2" fontId="4" fillId="15" borderId="9" xfId="0" applyNumberFormat="1" applyFont="1" applyFill="1" applyBorder="1" applyAlignment="1">
      <alignment horizontal="center" vertical="center"/>
    </xf>
    <xf numFmtId="2" fontId="5" fillId="15" borderId="9" xfId="0" applyNumberFormat="1" applyFont="1" applyFill="1" applyBorder="1" applyAlignment="1">
      <alignment horizontal="center" vertical="center"/>
    </xf>
    <xf numFmtId="2" fontId="5" fillId="15" borderId="9" xfId="1" applyNumberFormat="1" applyFont="1" applyFill="1" applyBorder="1" applyAlignment="1">
      <alignment horizontal="center" vertical="center"/>
    </xf>
    <xf numFmtId="188" fontId="6" fillId="0" borderId="25" xfId="1" applyNumberFormat="1" applyFont="1" applyFill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188" fontId="6" fillId="0" borderId="6" xfId="0" applyNumberFormat="1" applyFont="1" applyBorder="1" applyAlignment="1">
      <alignment horizontal="center" vertical="center" wrapText="1"/>
    </xf>
    <xf numFmtId="188" fontId="8" fillId="0" borderId="6" xfId="1" applyNumberFormat="1" applyFont="1" applyFill="1" applyBorder="1" applyAlignment="1">
      <alignment vertical="center" readingOrder="1"/>
    </xf>
    <xf numFmtId="2" fontId="5" fillId="0" borderId="6" xfId="1" applyNumberFormat="1" applyFont="1" applyFill="1" applyBorder="1" applyAlignment="1">
      <alignment horizontal="center" vertical="center"/>
    </xf>
    <xf numFmtId="2" fontId="39" fillId="0" borderId="6" xfId="1" applyNumberFormat="1" applyFont="1" applyFill="1" applyBorder="1" applyAlignment="1">
      <alignment horizontal="center" vertical="center"/>
    </xf>
    <xf numFmtId="43" fontId="5" fillId="0" borderId="6" xfId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88" fontId="10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center" vertical="center"/>
    </xf>
    <xf numFmtId="2" fontId="38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3" fontId="5" fillId="0" borderId="25" xfId="1" applyFont="1" applyFill="1" applyBorder="1" applyAlignment="1">
      <alignment horizontal="right" vertical="center" readingOrder="1"/>
    </xf>
    <xf numFmtId="4" fontId="41" fillId="0" borderId="25" xfId="3" applyNumberFormat="1" applyFont="1" applyBorder="1" applyAlignment="1">
      <alignment horizontal="right" vertical="center" wrapText="1"/>
    </xf>
    <xf numFmtId="188" fontId="6" fillId="0" borderId="3" xfId="1" applyNumberFormat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vertical="center" readingOrder="1"/>
    </xf>
    <xf numFmtId="4" fontId="41" fillId="0" borderId="3" xfId="3" applyNumberFormat="1" applyFont="1" applyBorder="1" applyAlignment="1">
      <alignment horizontal="right" vertical="center" wrapText="1"/>
    </xf>
    <xf numFmtId="2" fontId="39" fillId="0" borderId="3" xfId="1" applyNumberFormat="1" applyFont="1" applyFill="1" applyBorder="1" applyAlignment="1">
      <alignment horizontal="center" vertical="center"/>
    </xf>
    <xf numFmtId="2" fontId="38" fillId="0" borderId="3" xfId="1" applyNumberFormat="1" applyFont="1" applyFill="1" applyBorder="1" applyAlignment="1">
      <alignment horizontal="center" vertical="center"/>
    </xf>
    <xf numFmtId="43" fontId="5" fillId="0" borderId="25" xfId="1" applyFont="1" applyFill="1" applyBorder="1" applyAlignment="1">
      <alignment horizontal="right" vertical="center"/>
    </xf>
    <xf numFmtId="43" fontId="34" fillId="0" borderId="6" xfId="4" applyFont="1" applyFill="1" applyBorder="1" applyAlignment="1">
      <alignment horizontal="right" vertical="center"/>
    </xf>
    <xf numFmtId="10" fontId="0" fillId="0" borderId="0" xfId="5" applyNumberFormat="1" applyFont="1"/>
    <xf numFmtId="10" fontId="35" fillId="0" borderId="6" xfId="5" applyNumberFormat="1" applyFont="1" applyFill="1" applyBorder="1" applyAlignment="1">
      <alignment horizontal="right" vertical="center"/>
    </xf>
    <xf numFmtId="0" fontId="5" fillId="16" borderId="3" xfId="0" applyFont="1" applyFill="1" applyBorder="1" applyAlignment="1">
      <alignment vertical="center"/>
    </xf>
    <xf numFmtId="188" fontId="4" fillId="16" borderId="25" xfId="0" applyNumberFormat="1" applyFont="1" applyFill="1" applyBorder="1" applyAlignment="1">
      <alignment vertical="center"/>
    </xf>
    <xf numFmtId="0" fontId="4" fillId="16" borderId="6" xfId="0" applyFont="1" applyFill="1" applyBorder="1" applyAlignment="1">
      <alignment vertical="center"/>
    </xf>
    <xf numFmtId="188" fontId="4" fillId="16" borderId="3" xfId="0" applyNumberFormat="1" applyFont="1" applyFill="1" applyBorder="1" applyAlignment="1">
      <alignment vertical="center"/>
    </xf>
    <xf numFmtId="0" fontId="38" fillId="16" borderId="6" xfId="0" applyFont="1" applyFill="1" applyBorder="1" applyAlignment="1">
      <alignment vertical="center"/>
    </xf>
    <xf numFmtId="0" fontId="38" fillId="16" borderId="3" xfId="0" applyFont="1" applyFill="1" applyBorder="1" applyAlignment="1">
      <alignment vertical="center"/>
    </xf>
    <xf numFmtId="188" fontId="4" fillId="16" borderId="6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188" fontId="42" fillId="0" borderId="6" xfId="0" applyNumberFormat="1" applyFont="1" applyBorder="1" applyAlignment="1">
      <alignment horizontal="center"/>
    </xf>
    <xf numFmtId="0" fontId="4" fillId="16" borderId="0" xfId="0" applyFont="1" applyFill="1" applyAlignment="1">
      <alignment vertical="center"/>
    </xf>
    <xf numFmtId="43" fontId="41" fillId="0" borderId="6" xfId="4" applyFont="1" applyBorder="1"/>
    <xf numFmtId="10" fontId="0" fillId="0" borderId="0" xfId="5" applyNumberFormat="1" applyFont="1" applyFill="1"/>
    <xf numFmtId="43" fontId="0" fillId="0" borderId="0" xfId="4" applyFont="1"/>
    <xf numFmtId="43" fontId="41" fillId="0" borderId="6" xfId="4" applyFont="1" applyFill="1" applyBorder="1"/>
    <xf numFmtId="43" fontId="41" fillId="0" borderId="25" xfId="4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left" vertical="center"/>
    </xf>
    <xf numFmtId="43" fontId="5" fillId="17" borderId="25" xfId="1" applyFont="1" applyFill="1" applyBorder="1" applyAlignment="1">
      <alignment horizontal="right" vertical="center" readingOrder="1"/>
    </xf>
    <xf numFmtId="188" fontId="8" fillId="17" borderId="6" xfId="1" applyNumberFormat="1" applyFont="1" applyFill="1" applyBorder="1" applyAlignment="1">
      <alignment vertical="center" readingOrder="1"/>
    </xf>
    <xf numFmtId="43" fontId="5" fillId="17" borderId="3" xfId="1" applyFont="1" applyFill="1" applyBorder="1" applyAlignment="1">
      <alignment vertical="center" readingOrder="1"/>
    </xf>
    <xf numFmtId="2" fontId="5" fillId="17" borderId="6" xfId="1" applyNumberFormat="1" applyFont="1" applyFill="1" applyBorder="1" applyAlignment="1">
      <alignment horizontal="center" vertical="center"/>
    </xf>
    <xf numFmtId="2" fontId="39" fillId="17" borderId="6" xfId="1" applyNumberFormat="1" applyFont="1" applyFill="1" applyBorder="1" applyAlignment="1">
      <alignment horizontal="center" vertical="center"/>
    </xf>
    <xf numFmtId="2" fontId="39" fillId="17" borderId="3" xfId="1" applyNumberFormat="1" applyFont="1" applyFill="1" applyBorder="1" applyAlignment="1">
      <alignment horizontal="center" vertical="center"/>
    </xf>
    <xf numFmtId="43" fontId="5" fillId="17" borderId="25" xfId="1" applyFont="1" applyFill="1" applyBorder="1" applyAlignment="1">
      <alignment horizontal="right" vertical="center"/>
    </xf>
    <xf numFmtId="43" fontId="5" fillId="17" borderId="6" xfId="1" applyFont="1" applyFill="1" applyBorder="1" applyAlignment="1">
      <alignment horizontal="right" vertical="center"/>
    </xf>
    <xf numFmtId="1" fontId="4" fillId="17" borderId="6" xfId="0" applyNumberFormat="1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188" fontId="7" fillId="17" borderId="0" xfId="0" applyNumberFormat="1" applyFont="1" applyFill="1" applyAlignment="1">
      <alignment horizontal="left" vertical="center" wrapText="1"/>
    </xf>
    <xf numFmtId="188" fontId="5" fillId="17" borderId="0" xfId="0" applyNumberFormat="1" applyFont="1" applyFill="1" applyAlignment="1">
      <alignment vertical="center"/>
    </xf>
    <xf numFmtId="0" fontId="5" fillId="17" borderId="0" xfId="0" applyFont="1" applyFill="1" applyAlignment="1">
      <alignment vertical="center"/>
    </xf>
    <xf numFmtId="0" fontId="4" fillId="17" borderId="3" xfId="0" applyFont="1" applyFill="1" applyBorder="1" applyAlignment="1">
      <alignment horizontal="left" vertical="center"/>
    </xf>
    <xf numFmtId="4" fontId="41" fillId="17" borderId="25" xfId="3" applyNumberFormat="1" applyFont="1" applyFill="1" applyBorder="1" applyAlignment="1">
      <alignment horizontal="right" vertical="center" wrapText="1"/>
    </xf>
    <xf numFmtId="188" fontId="10" fillId="17" borderId="6" xfId="0" applyNumberFormat="1" applyFont="1" applyFill="1" applyBorder="1" applyAlignment="1">
      <alignment horizontal="right" vertical="center"/>
    </xf>
    <xf numFmtId="4" fontId="41" fillId="17" borderId="3" xfId="3" applyNumberFormat="1" applyFont="1" applyFill="1" applyBorder="1" applyAlignment="1">
      <alignment horizontal="right" vertical="center" wrapText="1"/>
    </xf>
    <xf numFmtId="43" fontId="41" fillId="17" borderId="6" xfId="4" applyFont="1" applyFill="1" applyBorder="1"/>
    <xf numFmtId="2" fontId="4" fillId="17" borderId="6" xfId="1" applyNumberFormat="1" applyFont="1" applyFill="1" applyBorder="1" applyAlignment="1">
      <alignment horizontal="center" vertical="center"/>
    </xf>
    <xf numFmtId="2" fontId="38" fillId="17" borderId="6" xfId="1" applyNumberFormat="1" applyFont="1" applyFill="1" applyBorder="1" applyAlignment="1">
      <alignment horizontal="center" vertical="center"/>
    </xf>
    <xf numFmtId="2" fontId="38" fillId="17" borderId="3" xfId="1" applyNumberFormat="1" applyFont="1" applyFill="1" applyBorder="1" applyAlignment="1">
      <alignment horizontal="center" vertical="center"/>
    </xf>
    <xf numFmtId="43" fontId="41" fillId="17" borderId="25" xfId="4" applyFont="1" applyFill="1" applyBorder="1" applyAlignment="1">
      <alignment horizontal="right" vertical="center" wrapText="1"/>
    </xf>
    <xf numFmtId="43" fontId="4" fillId="17" borderId="6" xfId="1" applyFont="1" applyFill="1" applyBorder="1" applyAlignment="1">
      <alignment horizontal="right" vertical="center"/>
    </xf>
    <xf numFmtId="1" fontId="4" fillId="17" borderId="0" xfId="0" applyNumberFormat="1" applyFont="1" applyFill="1" applyAlignment="1">
      <alignment horizontal="center" vertical="center"/>
    </xf>
    <xf numFmtId="0" fontId="7" fillId="17" borderId="0" xfId="0" applyFont="1" applyFill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188" fontId="4" fillId="17" borderId="19" xfId="0" applyNumberFormat="1" applyFont="1" applyFill="1" applyBorder="1" applyAlignment="1">
      <alignment vertical="center"/>
    </xf>
    <xf numFmtId="43" fontId="9" fillId="0" borderId="25" xfId="4" applyFont="1" applyBorder="1"/>
    <xf numFmtId="43" fontId="9" fillId="0" borderId="6" xfId="4" applyFont="1" applyBorder="1"/>
    <xf numFmtId="43" fontId="9" fillId="0" borderId="25" xfId="4" applyFont="1" applyFill="1" applyBorder="1"/>
    <xf numFmtId="43" fontId="9" fillId="0" borderId="6" xfId="4" applyFont="1" applyFill="1" applyBorder="1"/>
    <xf numFmtId="187" fontId="7" fillId="0" borderId="0" xfId="0" applyNumberFormat="1" applyFont="1" applyAlignment="1">
      <alignment horizontal="left" vertical="center" wrapText="1"/>
    </xf>
    <xf numFmtId="43" fontId="4" fillId="0" borderId="0" xfId="4" applyFont="1" applyFill="1" applyAlignment="1">
      <alignment vertical="center"/>
    </xf>
    <xf numFmtId="43" fontId="4" fillId="0" borderId="0" xfId="4" applyFont="1" applyFill="1" applyAlignment="1">
      <alignment horizontal="right" vertical="center"/>
    </xf>
    <xf numFmtId="43" fontId="4" fillId="0" borderId="0" xfId="4" applyFont="1" applyFill="1" applyBorder="1" applyAlignment="1">
      <alignment vertical="center"/>
    </xf>
    <xf numFmtId="43" fontId="4" fillId="0" borderId="36" xfId="4" applyFont="1" applyFill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 wrapText="1"/>
    </xf>
    <xf numFmtId="43" fontId="36" fillId="0" borderId="6" xfId="4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43" fontId="43" fillId="0" borderId="25" xfId="4" applyFont="1" applyBorder="1"/>
    <xf numFmtId="0" fontId="14" fillId="5" borderId="0" xfId="0" applyFont="1" applyFill="1" applyAlignment="1">
      <alignment vertical="center"/>
    </xf>
    <xf numFmtId="2" fontId="8" fillId="0" borderId="6" xfId="1" applyNumberFormat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2" fontId="44" fillId="0" borderId="18" xfId="1" applyNumberFormat="1" applyFont="1" applyFill="1" applyBorder="1" applyAlignment="1">
      <alignment horizontal="center" vertical="center"/>
    </xf>
    <xf numFmtId="2" fontId="45" fillId="0" borderId="18" xfId="1" applyNumberFormat="1" applyFont="1" applyFill="1" applyBorder="1" applyAlignment="1">
      <alignment horizontal="center" vertical="center"/>
    </xf>
    <xf numFmtId="43" fontId="4" fillId="0" borderId="48" xfId="4" applyFont="1" applyFill="1" applyBorder="1" applyAlignment="1">
      <alignment horizontal="right" vertical="center"/>
    </xf>
    <xf numFmtId="188" fontId="4" fillId="0" borderId="48" xfId="1" applyNumberFormat="1" applyFont="1" applyFill="1" applyBorder="1" applyAlignment="1">
      <alignment horizontal="right" vertical="center"/>
    </xf>
    <xf numFmtId="49" fontId="4" fillId="0" borderId="38" xfId="1" applyNumberFormat="1" applyFont="1" applyFill="1" applyBorder="1" applyAlignment="1">
      <alignment horizontal="center" vertical="center"/>
    </xf>
    <xf numFmtId="4" fontId="4" fillId="0" borderId="38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88" fontId="4" fillId="0" borderId="0" xfId="0" applyNumberFormat="1" applyFont="1" applyAlignment="1">
      <alignment horizontal="right"/>
    </xf>
    <xf numFmtId="43" fontId="4" fillId="0" borderId="0" xfId="1" applyFont="1" applyFill="1" applyBorder="1" applyAlignment="1">
      <alignment horizontal="right"/>
    </xf>
    <xf numFmtId="189" fontId="4" fillId="0" borderId="0" xfId="0" applyNumberFormat="1" applyFont="1" applyAlignment="1">
      <alignment horizontal="right"/>
    </xf>
    <xf numFmtId="188" fontId="4" fillId="0" borderId="0" xfId="0" applyNumberFormat="1" applyFont="1" applyAlignment="1">
      <alignment horizontal="center"/>
    </xf>
    <xf numFmtId="188" fontId="4" fillId="0" borderId="0" xfId="0" applyNumberFormat="1" applyFont="1"/>
    <xf numFmtId="0" fontId="4" fillId="0" borderId="0" xfId="0" applyFont="1"/>
    <xf numFmtId="43" fontId="4" fillId="0" borderId="0" xfId="1" applyFont="1" applyFill="1" applyBorder="1" applyAlignment="1"/>
    <xf numFmtId="43" fontId="4" fillId="0" borderId="0" xfId="4" applyFont="1" applyFill="1" applyAlignment="1"/>
    <xf numFmtId="43" fontId="4" fillId="0" borderId="0" xfId="4" applyFont="1" applyFill="1" applyAlignment="1">
      <alignment horizontal="right"/>
    </xf>
    <xf numFmtId="43" fontId="4" fillId="0" borderId="0" xfId="4" applyFont="1" applyFill="1" applyBorder="1" applyAlignment="1"/>
    <xf numFmtId="0" fontId="5" fillId="0" borderId="64" xfId="0" applyFont="1" applyBorder="1" applyAlignment="1">
      <alignment vertical="center"/>
    </xf>
    <xf numFmtId="188" fontId="5" fillId="0" borderId="65" xfId="0" applyNumberFormat="1" applyFont="1" applyBorder="1" applyAlignment="1">
      <alignment horizontal="left" vertical="center"/>
    </xf>
    <xf numFmtId="0" fontId="5" fillId="0" borderId="65" xfId="0" applyFont="1" applyBorder="1" applyAlignment="1">
      <alignment horizontal="left" vertical="center"/>
    </xf>
    <xf numFmtId="0" fontId="14" fillId="0" borderId="65" xfId="0" applyFont="1" applyBorder="1" applyAlignment="1">
      <alignment horizontal="left" vertical="center"/>
    </xf>
    <xf numFmtId="188" fontId="5" fillId="0" borderId="65" xfId="0" applyNumberFormat="1" applyFont="1" applyBorder="1" applyAlignment="1">
      <alignment horizontal="right" vertical="center"/>
    </xf>
    <xf numFmtId="0" fontId="5" fillId="0" borderId="36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188" fontId="4" fillId="0" borderId="66" xfId="1" applyNumberFormat="1" applyFont="1" applyBorder="1" applyAlignment="1">
      <alignment vertical="center"/>
    </xf>
    <xf numFmtId="188" fontId="4" fillId="4" borderId="38" xfId="0" applyNumberFormat="1" applyFont="1" applyFill="1" applyBorder="1" applyAlignment="1">
      <alignment horizontal="right" vertical="center"/>
    </xf>
    <xf numFmtId="188" fontId="4" fillId="0" borderId="67" xfId="1" applyNumberFormat="1" applyFont="1" applyFill="1" applyBorder="1" applyAlignment="1">
      <alignment vertical="center"/>
    </xf>
    <xf numFmtId="188" fontId="4" fillId="0" borderId="68" xfId="1" applyNumberFormat="1" applyFont="1" applyBorder="1" applyAlignment="1">
      <alignment vertical="center"/>
    </xf>
    <xf numFmtId="2" fontId="4" fillId="0" borderId="38" xfId="1" applyNumberFormat="1" applyFont="1" applyFill="1" applyBorder="1" applyAlignment="1">
      <alignment horizontal="center" vertical="center"/>
    </xf>
    <xf numFmtId="2" fontId="38" fillId="0" borderId="38" xfId="1" applyNumberFormat="1" applyFont="1" applyFill="1" applyBorder="1" applyAlignment="1">
      <alignment horizontal="center" vertical="center"/>
    </xf>
    <xf numFmtId="2" fontId="38" fillId="0" borderId="69" xfId="1" applyNumberFormat="1" applyFont="1" applyFill="1" applyBorder="1" applyAlignment="1">
      <alignment horizontal="center" vertical="center"/>
    </xf>
    <xf numFmtId="188" fontId="4" fillId="0" borderId="70" xfId="1" applyNumberFormat="1" applyFont="1" applyFill="1" applyBorder="1" applyAlignment="1">
      <alignment horizontal="right" vertical="center"/>
    </xf>
    <xf numFmtId="2" fontId="45" fillId="0" borderId="39" xfId="1" applyNumberFormat="1" applyFont="1" applyFill="1" applyBorder="1" applyAlignment="1">
      <alignment horizontal="center" vertical="center"/>
    </xf>
    <xf numFmtId="188" fontId="4" fillId="0" borderId="71" xfId="1" applyNumberFormat="1" applyFont="1" applyFill="1" applyBorder="1" applyAlignment="1">
      <alignment horizontal="right" vertical="center"/>
    </xf>
    <xf numFmtId="0" fontId="6" fillId="0" borderId="78" xfId="0" applyFont="1" applyBorder="1" applyAlignment="1">
      <alignment horizontal="center" vertical="center"/>
    </xf>
    <xf numFmtId="188" fontId="6" fillId="0" borderId="36" xfId="1" applyNumberFormat="1" applyFont="1" applyFill="1" applyBorder="1" applyAlignment="1">
      <alignment horizontal="center" vertical="center" wrapText="1"/>
    </xf>
    <xf numFmtId="2" fontId="6" fillId="0" borderId="79" xfId="1" applyNumberFormat="1" applyFont="1" applyFill="1" applyBorder="1" applyAlignment="1">
      <alignment horizontal="center" vertical="center" wrapText="1"/>
    </xf>
    <xf numFmtId="188" fontId="6" fillId="0" borderId="79" xfId="1" applyNumberFormat="1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88" fontId="6" fillId="0" borderId="5" xfId="1" applyNumberFormat="1" applyFont="1" applyFill="1" applyBorder="1" applyAlignment="1">
      <alignment horizontal="center" vertical="center" wrapText="1"/>
    </xf>
    <xf numFmtId="188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2" fontId="4" fillId="0" borderId="48" xfId="1" applyNumberFormat="1" applyFont="1" applyFill="1" applyBorder="1" applyAlignment="1">
      <alignment horizontal="right" vertical="center"/>
    </xf>
    <xf numFmtId="2" fontId="45" fillId="0" borderId="6" xfId="1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88" fontId="4" fillId="0" borderId="4" xfId="1" applyNumberFormat="1" applyFont="1" applyFill="1" applyBorder="1" applyAlignment="1">
      <alignment horizontal="right" vertical="center"/>
    </xf>
    <xf numFmtId="4" fontId="4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center" vertical="center"/>
    </xf>
    <xf numFmtId="43" fontId="4" fillId="0" borderId="4" xfId="4" applyFont="1" applyFill="1" applyBorder="1" applyAlignment="1">
      <alignment horizontal="right" vertical="center"/>
    </xf>
    <xf numFmtId="188" fontId="4" fillId="0" borderId="6" xfId="1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88" fontId="6" fillId="0" borderId="6" xfId="1" applyNumberFormat="1" applyFont="1" applyFill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43" fontId="8" fillId="0" borderId="25" xfId="1" applyFont="1" applyFill="1" applyBorder="1" applyAlignment="1">
      <alignment horizontal="right" vertical="center" readingOrder="1"/>
    </xf>
    <xf numFmtId="43" fontId="8" fillId="0" borderId="3" xfId="1" applyFont="1" applyFill="1" applyBorder="1" applyAlignment="1">
      <alignment vertical="center" readingOrder="1"/>
    </xf>
    <xf numFmtId="2" fontId="8" fillId="0" borderId="3" xfId="1" applyNumberFormat="1" applyFont="1" applyFill="1" applyBorder="1" applyAlignment="1">
      <alignment horizontal="center" vertical="center"/>
    </xf>
    <xf numFmtId="43" fontId="8" fillId="0" borderId="25" xfId="1" applyFont="1" applyFill="1" applyBorder="1" applyAlignment="1">
      <alignment horizontal="right" vertical="center"/>
    </xf>
    <xf numFmtId="43" fontId="8" fillId="0" borderId="6" xfId="1" applyFont="1" applyFill="1" applyBorder="1" applyAlignment="1">
      <alignment horizontal="right" vertical="center"/>
    </xf>
    <xf numFmtId="1" fontId="10" fillId="0" borderId="6" xfId="0" applyNumberFormat="1" applyFont="1" applyBorder="1" applyAlignment="1">
      <alignment horizontal="center" vertical="center"/>
    </xf>
    <xf numFmtId="43" fontId="46" fillId="0" borderId="25" xfId="4" applyFont="1" applyBorder="1"/>
    <xf numFmtId="43" fontId="47" fillId="0" borderId="6" xfId="4" applyFont="1" applyBorder="1"/>
    <xf numFmtId="2" fontId="10" fillId="0" borderId="3" xfId="1" applyNumberFormat="1" applyFont="1" applyFill="1" applyBorder="1" applyAlignment="1">
      <alignment horizontal="center" vertical="center"/>
    </xf>
    <xf numFmtId="43" fontId="47" fillId="0" borderId="6" xfId="4" applyFont="1" applyFill="1" applyBorder="1"/>
    <xf numFmtId="43" fontId="10" fillId="0" borderId="6" xfId="1" applyFont="1" applyFill="1" applyBorder="1" applyAlignment="1">
      <alignment horizontal="right" vertical="center"/>
    </xf>
    <xf numFmtId="43" fontId="47" fillId="0" borderId="25" xfId="4" applyFont="1" applyFill="1" applyBorder="1"/>
    <xf numFmtId="2" fontId="10" fillId="0" borderId="39" xfId="1" applyNumberFormat="1" applyFont="1" applyFill="1" applyBorder="1" applyAlignment="1">
      <alignment horizontal="center" vertical="center"/>
    </xf>
    <xf numFmtId="188" fontId="36" fillId="0" borderId="6" xfId="4" applyNumberFormat="1" applyFont="1" applyFill="1" applyBorder="1" applyAlignment="1">
      <alignment horizontal="right" vertical="center"/>
    </xf>
    <xf numFmtId="43" fontId="48" fillId="0" borderId="25" xfId="4" applyFont="1" applyBorder="1"/>
    <xf numFmtId="43" fontId="48" fillId="0" borderId="25" xfId="4" applyFont="1" applyFill="1" applyBorder="1"/>
    <xf numFmtId="43" fontId="48" fillId="0" borderId="6" xfId="4" applyFont="1" applyFill="1" applyBorder="1"/>
    <xf numFmtId="188" fontId="4" fillId="0" borderId="48" xfId="1" applyNumberFormat="1" applyFont="1" applyFill="1" applyBorder="1" applyAlignment="1">
      <alignment horizontal="center" vertical="center"/>
    </xf>
    <xf numFmtId="43" fontId="49" fillId="0" borderId="25" xfId="4" applyFont="1" applyBorder="1"/>
    <xf numFmtId="43" fontId="50" fillId="0" borderId="6" xfId="4" applyFont="1" applyBorder="1"/>
    <xf numFmtId="43" fontId="50" fillId="0" borderId="25" xfId="4" applyFont="1" applyFill="1" applyBorder="1"/>
    <xf numFmtId="43" fontId="50" fillId="0" borderId="6" xfId="4" applyFont="1" applyFill="1" applyBorder="1"/>
    <xf numFmtId="2" fontId="14" fillId="0" borderId="18" xfId="1" applyNumberFormat="1" applyFont="1" applyFill="1" applyBorder="1" applyAlignment="1">
      <alignment horizontal="center" vertical="center"/>
    </xf>
    <xf numFmtId="2" fontId="15" fillId="0" borderId="39" xfId="1" applyNumberFormat="1" applyFont="1" applyFill="1" applyBorder="1" applyAlignment="1">
      <alignment horizontal="center" vertical="center"/>
    </xf>
    <xf numFmtId="188" fontId="5" fillId="0" borderId="6" xfId="1" applyNumberFormat="1" applyFont="1" applyFill="1" applyBorder="1" applyAlignment="1">
      <alignment vertical="center" readingOrder="1"/>
    </xf>
    <xf numFmtId="2" fontId="15" fillId="0" borderId="18" xfId="1" applyNumberFormat="1" applyFont="1" applyFill="1" applyBorder="1" applyAlignment="1">
      <alignment horizontal="center" vertical="center"/>
    </xf>
    <xf numFmtId="43" fontId="4" fillId="0" borderId="0" xfId="4" applyFont="1" applyAlignment="1">
      <alignment vertical="center"/>
    </xf>
    <xf numFmtId="10" fontId="0" fillId="0" borderId="3" xfId="5" applyNumberFormat="1" applyFont="1" applyFill="1" applyBorder="1"/>
    <xf numFmtId="10" fontId="0" fillId="0" borderId="47" xfId="5" applyNumberFormat="1" applyFont="1" applyFill="1" applyBorder="1"/>
    <xf numFmtId="188" fontId="51" fillId="0" borderId="6" xfId="1" applyNumberFormat="1" applyFont="1" applyFill="1" applyBorder="1" applyAlignment="1">
      <alignment vertical="center" readingOrder="1"/>
    </xf>
    <xf numFmtId="2" fontId="51" fillId="0" borderId="6" xfId="1" applyNumberFormat="1" applyFont="1" applyFill="1" applyBorder="1" applyAlignment="1">
      <alignment horizontal="center" vertical="center"/>
    </xf>
    <xf numFmtId="2" fontId="52" fillId="0" borderId="6" xfId="1" applyNumberFormat="1" applyFont="1" applyFill="1" applyBorder="1" applyAlignment="1">
      <alignment horizontal="center" vertical="center"/>
    </xf>
    <xf numFmtId="2" fontId="52" fillId="0" borderId="3" xfId="1" applyNumberFormat="1" applyFont="1" applyFill="1" applyBorder="1" applyAlignment="1">
      <alignment horizontal="center" vertical="center"/>
    </xf>
    <xf numFmtId="43" fontId="51" fillId="0" borderId="6" xfId="1" applyFont="1" applyFill="1" applyBorder="1" applyAlignment="1">
      <alignment horizontal="right" vertical="center"/>
    </xf>
    <xf numFmtId="2" fontId="53" fillId="0" borderId="6" xfId="1" applyNumberFormat="1" applyFont="1" applyFill="1" applyBorder="1" applyAlignment="1">
      <alignment horizontal="center" vertical="center"/>
    </xf>
    <xf numFmtId="2" fontId="54" fillId="0" borderId="6" xfId="1" applyNumberFormat="1" applyFont="1" applyFill="1" applyBorder="1" applyAlignment="1">
      <alignment horizontal="center" vertical="center"/>
    </xf>
    <xf numFmtId="2" fontId="54" fillId="0" borderId="3" xfId="1" applyNumberFormat="1" applyFont="1" applyFill="1" applyBorder="1" applyAlignment="1">
      <alignment horizontal="center" vertical="center"/>
    </xf>
    <xf numFmtId="43" fontId="53" fillId="0" borderId="6" xfId="1" applyFont="1" applyFill="1" applyBorder="1" applyAlignment="1">
      <alignment horizontal="right" vertical="center"/>
    </xf>
    <xf numFmtId="43" fontId="51" fillId="0" borderId="25" xfId="4" applyFont="1" applyBorder="1"/>
    <xf numFmtId="43" fontId="53" fillId="0" borderId="25" xfId="4" applyFont="1" applyFill="1" applyBorder="1"/>
    <xf numFmtId="43" fontId="53" fillId="0" borderId="6" xfId="4" applyFont="1" applyBorder="1"/>
    <xf numFmtId="2" fontId="55" fillId="0" borderId="6" xfId="1" applyNumberFormat="1" applyFont="1" applyFill="1" applyBorder="1" applyAlignment="1">
      <alignment horizontal="center" vertical="center"/>
    </xf>
    <xf numFmtId="2" fontId="56" fillId="0" borderId="6" xfId="1" applyNumberFormat="1" applyFont="1" applyFill="1" applyBorder="1" applyAlignment="1">
      <alignment horizontal="center" vertical="center"/>
    </xf>
    <xf numFmtId="2" fontId="57" fillId="0" borderId="6" xfId="1" applyNumberFormat="1" applyFont="1" applyFill="1" applyBorder="1" applyAlignment="1">
      <alignment horizontal="center" vertical="center"/>
    </xf>
    <xf numFmtId="2" fontId="4" fillId="0" borderId="48" xfId="4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justify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2" fontId="4" fillId="0" borderId="7" xfId="4" applyNumberFormat="1" applyFont="1" applyFill="1" applyBorder="1" applyAlignment="1">
      <alignment horizontal="center" vertical="center"/>
    </xf>
    <xf numFmtId="2" fontId="4" fillId="0" borderId="8" xfId="4" applyNumberFormat="1" applyFont="1" applyFill="1" applyBorder="1" applyAlignment="1">
      <alignment horizontal="center" vertical="center"/>
    </xf>
    <xf numFmtId="2" fontId="4" fillId="0" borderId="9" xfId="4" applyNumberFormat="1" applyFont="1" applyFill="1" applyBorder="1" applyAlignment="1">
      <alignment horizontal="center" vertical="center"/>
    </xf>
    <xf numFmtId="2" fontId="5" fillId="18" borderId="6" xfId="0" applyNumberFormat="1" applyFont="1" applyFill="1" applyBorder="1" applyAlignment="1">
      <alignment horizontal="center" vertical="center"/>
    </xf>
    <xf numFmtId="0" fontId="5" fillId="18" borderId="6" xfId="0" applyFont="1" applyFill="1" applyBorder="1" applyAlignment="1">
      <alignment horizontal="center" vertical="center"/>
    </xf>
    <xf numFmtId="2" fontId="5" fillId="18" borderId="7" xfId="0" applyNumberFormat="1" applyFont="1" applyFill="1" applyBorder="1" applyAlignment="1">
      <alignment horizontal="center" vertical="center"/>
    </xf>
    <xf numFmtId="2" fontId="5" fillId="18" borderId="8" xfId="0" applyNumberFormat="1" applyFont="1" applyFill="1" applyBorder="1" applyAlignment="1">
      <alignment horizontal="center" vertical="center"/>
    </xf>
    <xf numFmtId="2" fontId="5" fillId="18" borderId="9" xfId="0" applyNumberFormat="1" applyFont="1" applyFill="1" applyBorder="1" applyAlignment="1">
      <alignment horizontal="center" vertical="center"/>
    </xf>
    <xf numFmtId="2" fontId="44" fillId="0" borderId="22" xfId="1" applyNumberFormat="1" applyFont="1" applyFill="1" applyBorder="1" applyAlignment="1">
      <alignment horizontal="center" vertical="center"/>
    </xf>
    <xf numFmtId="2" fontId="45" fillId="0" borderId="22" xfId="1" applyNumberFormat="1" applyFont="1" applyFill="1" applyBorder="1" applyAlignment="1">
      <alignment horizontal="center" vertical="center"/>
    </xf>
    <xf numFmtId="2" fontId="15" fillId="0" borderId="69" xfId="1" applyNumberFormat="1" applyFont="1" applyFill="1" applyBorder="1" applyAlignment="1">
      <alignment horizontal="center" vertical="center"/>
    </xf>
    <xf numFmtId="188" fontId="4" fillId="0" borderId="48" xfId="4" applyNumberFormat="1" applyFont="1" applyFill="1" applyBorder="1" applyAlignment="1">
      <alignment horizontal="right" vertical="center"/>
    </xf>
    <xf numFmtId="188" fontId="4" fillId="0" borderId="48" xfId="4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5" fillId="0" borderId="39" xfId="0" applyFont="1" applyBorder="1" applyAlignment="1">
      <alignment horizontal="center" vertical="center"/>
    </xf>
    <xf numFmtId="43" fontId="51" fillId="0" borderId="25" xfId="4" applyFont="1" applyFill="1" applyBorder="1"/>
    <xf numFmtId="2" fontId="59" fillId="0" borderId="3" xfId="1" applyNumberFormat="1" applyFont="1" applyFill="1" applyBorder="1" applyAlignment="1">
      <alignment horizontal="center" vertical="center"/>
    </xf>
    <xf numFmtId="2" fontId="57" fillId="0" borderId="3" xfId="1" applyNumberFormat="1" applyFont="1" applyFill="1" applyBorder="1" applyAlignment="1">
      <alignment horizontal="center" vertical="center"/>
    </xf>
    <xf numFmtId="2" fontId="56" fillId="0" borderId="3" xfId="1" applyNumberFormat="1" applyFont="1" applyFill="1" applyBorder="1" applyAlignment="1">
      <alignment horizontal="center" vertical="center"/>
    </xf>
    <xf numFmtId="2" fontId="45" fillId="0" borderId="69" xfId="1" applyNumberFormat="1" applyFont="1" applyFill="1" applyBorder="1" applyAlignment="1">
      <alignment horizontal="center" vertical="center"/>
    </xf>
    <xf numFmtId="188" fontId="4" fillId="3" borderId="80" xfId="0" applyNumberFormat="1" applyFont="1" applyFill="1" applyBorder="1" applyAlignment="1">
      <alignment vertical="center"/>
    </xf>
    <xf numFmtId="4" fontId="15" fillId="0" borderId="0" xfId="0" applyNumberFormat="1" applyFont="1" applyAlignment="1">
      <alignment vertical="center"/>
    </xf>
    <xf numFmtId="2" fontId="60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88" fontId="12" fillId="0" borderId="0" xfId="0" applyNumberFormat="1" applyFont="1" applyAlignment="1">
      <alignment horizontal="left" vertical="center" wrapText="1"/>
    </xf>
    <xf numFmtId="18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2" fontId="61" fillId="0" borderId="3" xfId="1" applyNumberFormat="1" applyFont="1" applyFill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187" fontId="12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vertical="center"/>
    </xf>
    <xf numFmtId="43" fontId="50" fillId="0" borderId="25" xfId="4" applyFont="1" applyBorder="1"/>
    <xf numFmtId="2" fontId="62" fillId="0" borderId="3" xfId="1" applyNumberFormat="1" applyFont="1" applyFill="1" applyBorder="1" applyAlignment="1">
      <alignment horizontal="center" vertical="center"/>
    </xf>
    <xf numFmtId="43" fontId="51" fillId="0" borderId="81" xfId="4" applyFont="1" applyFill="1" applyBorder="1"/>
    <xf numFmtId="43" fontId="9" fillId="0" borderId="3" xfId="4" applyFont="1" applyBorder="1"/>
    <xf numFmtId="0" fontId="4" fillId="16" borderId="3" xfId="0" applyFont="1" applyFill="1" applyBorder="1" applyAlignment="1">
      <alignment vertical="center"/>
    </xf>
    <xf numFmtId="188" fontId="6" fillId="0" borderId="25" xfId="0" applyNumberFormat="1" applyFont="1" applyBorder="1" applyAlignment="1">
      <alignment horizontal="center" vertical="center" wrapText="1"/>
    </xf>
    <xf numFmtId="43" fontId="51" fillId="0" borderId="25" xfId="1" applyFont="1" applyFill="1" applyBorder="1" applyAlignment="1">
      <alignment horizontal="right" vertical="center"/>
    </xf>
    <xf numFmtId="43" fontId="53" fillId="0" borderId="25" xfId="1" applyFont="1" applyFill="1" applyBorder="1" applyAlignment="1">
      <alignment horizontal="right" vertical="center"/>
    </xf>
    <xf numFmtId="188" fontId="63" fillId="4" borderId="6" xfId="0" applyNumberFormat="1" applyFont="1" applyFill="1" applyBorder="1" applyAlignment="1">
      <alignment horizontal="right" vertical="center"/>
    </xf>
    <xf numFmtId="188" fontId="63" fillId="4" borderId="25" xfId="0" applyNumberFormat="1" applyFont="1" applyFill="1" applyBorder="1" applyAlignment="1">
      <alignment horizontal="right" vertical="center"/>
    </xf>
    <xf numFmtId="188" fontId="10" fillId="0" borderId="48" xfId="4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188" fontId="64" fillId="0" borderId="5" xfId="3" applyNumberFormat="1" applyFont="1" applyBorder="1" applyAlignment="1">
      <alignment horizontal="center" vertical="center"/>
    </xf>
    <xf numFmtId="188" fontId="66" fillId="0" borderId="6" xfId="0" applyNumberFormat="1" applyFont="1" applyBorder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2" fontId="65" fillId="18" borderId="6" xfId="0" applyNumberFormat="1" applyFont="1" applyFill="1" applyBorder="1" applyAlignment="1">
      <alignment horizontal="center" vertical="center"/>
    </xf>
    <xf numFmtId="0" fontId="65" fillId="18" borderId="6" xfId="0" applyFont="1" applyFill="1" applyBorder="1" applyAlignment="1">
      <alignment horizontal="center" vertical="center"/>
    </xf>
    <xf numFmtId="0" fontId="66" fillId="0" borderId="6" xfId="0" applyFont="1" applyBorder="1" applyAlignment="1">
      <alignment horizontal="center" vertical="center"/>
    </xf>
    <xf numFmtId="0" fontId="66" fillId="0" borderId="7" xfId="0" applyFont="1" applyBorder="1" applyAlignment="1">
      <alignment vertical="center"/>
    </xf>
    <xf numFmtId="2" fontId="66" fillId="0" borderId="7" xfId="0" applyNumberFormat="1" applyFont="1" applyBorder="1" applyAlignment="1">
      <alignment horizontal="center" vertical="center"/>
    </xf>
    <xf numFmtId="2" fontId="65" fillId="18" borderId="7" xfId="0" applyNumberFormat="1" applyFont="1" applyFill="1" applyBorder="1" applyAlignment="1">
      <alignment horizontal="center" vertical="center"/>
    </xf>
    <xf numFmtId="2" fontId="66" fillId="0" borderId="7" xfId="4" applyNumberFormat="1" applyFont="1" applyFill="1" applyBorder="1" applyAlignment="1">
      <alignment horizontal="center" vertical="center"/>
    </xf>
    <xf numFmtId="0" fontId="66" fillId="0" borderId="8" xfId="0" applyFont="1" applyBorder="1" applyAlignment="1">
      <alignment vertical="center"/>
    </xf>
    <xf numFmtId="2" fontId="66" fillId="0" borderId="8" xfId="0" applyNumberFormat="1" applyFont="1" applyBorder="1" applyAlignment="1">
      <alignment horizontal="center" vertical="center"/>
    </xf>
    <xf numFmtId="2" fontId="65" fillId="18" borderId="8" xfId="0" applyNumberFormat="1" applyFont="1" applyFill="1" applyBorder="1" applyAlignment="1">
      <alignment horizontal="center" vertical="center"/>
    </xf>
    <xf numFmtId="2" fontId="66" fillId="0" borderId="8" xfId="4" applyNumberFormat="1" applyFont="1" applyFill="1" applyBorder="1" applyAlignment="1">
      <alignment horizontal="center" vertical="center"/>
    </xf>
    <xf numFmtId="0" fontId="66" fillId="0" borderId="9" xfId="0" applyFont="1" applyBorder="1" applyAlignment="1">
      <alignment vertical="center"/>
    </xf>
    <xf numFmtId="2" fontId="66" fillId="0" borderId="9" xfId="0" applyNumberFormat="1" applyFont="1" applyBorder="1" applyAlignment="1">
      <alignment horizontal="center" vertical="center"/>
    </xf>
    <xf numFmtId="2" fontId="65" fillId="18" borderId="9" xfId="0" applyNumberFormat="1" applyFont="1" applyFill="1" applyBorder="1" applyAlignment="1">
      <alignment horizontal="center" vertical="center"/>
    </xf>
    <xf numFmtId="2" fontId="66" fillId="0" borderId="9" xfId="4" applyNumberFormat="1" applyFont="1" applyFill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188" fontId="67" fillId="0" borderId="25" xfId="1" applyNumberFormat="1" applyFont="1" applyFill="1" applyBorder="1" applyAlignment="1">
      <alignment horizontal="center" vertical="center" wrapText="1"/>
    </xf>
    <xf numFmtId="2" fontId="67" fillId="0" borderId="6" xfId="1" applyNumberFormat="1" applyFont="1" applyFill="1" applyBorder="1" applyAlignment="1">
      <alignment horizontal="center" vertical="center" wrapText="1"/>
    </xf>
    <xf numFmtId="188" fontId="67" fillId="0" borderId="3" xfId="1" applyNumberFormat="1" applyFont="1" applyFill="1" applyBorder="1" applyAlignment="1">
      <alignment horizontal="center" vertical="center" wrapText="1"/>
    </xf>
    <xf numFmtId="2" fontId="67" fillId="0" borderId="6" xfId="0" applyNumberFormat="1" applyFont="1" applyBorder="1" applyAlignment="1">
      <alignment horizontal="center" vertical="center" wrapText="1"/>
    </xf>
    <xf numFmtId="49" fontId="67" fillId="0" borderId="3" xfId="0" applyNumberFormat="1" applyFont="1" applyBorder="1" applyAlignment="1">
      <alignment horizontal="center" vertical="center" wrapText="1"/>
    </xf>
    <xf numFmtId="188" fontId="67" fillId="0" borderId="25" xfId="0" applyNumberFormat="1" applyFont="1" applyBorder="1" applyAlignment="1">
      <alignment horizontal="center" vertical="center" wrapText="1"/>
    </xf>
    <xf numFmtId="0" fontId="67" fillId="0" borderId="6" xfId="0" applyFont="1" applyBorder="1" applyAlignment="1">
      <alignment horizontal="center" vertical="center" wrapText="1"/>
    </xf>
    <xf numFmtId="0" fontId="67" fillId="16" borderId="3" xfId="0" applyFont="1" applyFill="1" applyBorder="1" applyAlignment="1">
      <alignment vertical="center"/>
    </xf>
    <xf numFmtId="188" fontId="68" fillId="16" borderId="25" xfId="0" applyNumberFormat="1" applyFont="1" applyFill="1" applyBorder="1" applyAlignment="1">
      <alignment vertical="center"/>
    </xf>
    <xf numFmtId="0" fontId="68" fillId="16" borderId="6" xfId="0" applyFont="1" applyFill="1" applyBorder="1" applyAlignment="1">
      <alignment vertical="center"/>
    </xf>
    <xf numFmtId="188" fontId="68" fillId="16" borderId="3" xfId="0" applyNumberFormat="1" applyFont="1" applyFill="1" applyBorder="1" applyAlignment="1">
      <alignment vertical="center"/>
    </xf>
    <xf numFmtId="0" fontId="69" fillId="16" borderId="6" xfId="0" applyFont="1" applyFill="1" applyBorder="1" applyAlignment="1">
      <alignment vertical="center"/>
    </xf>
    <xf numFmtId="0" fontId="69" fillId="16" borderId="3" xfId="0" applyFont="1" applyFill="1" applyBorder="1" applyAlignment="1">
      <alignment vertical="center"/>
    </xf>
    <xf numFmtId="0" fontId="68" fillId="16" borderId="3" xfId="0" applyFont="1" applyFill="1" applyBorder="1" applyAlignment="1">
      <alignment vertical="center"/>
    </xf>
    <xf numFmtId="0" fontId="67" fillId="0" borderId="3" xfId="0" applyFont="1" applyBorder="1" applyAlignment="1">
      <alignment horizontal="left" vertical="center"/>
    </xf>
    <xf numFmtId="43" fontId="70" fillId="0" borderId="25" xfId="4" applyFont="1" applyFill="1" applyBorder="1"/>
    <xf numFmtId="188" fontId="67" fillId="0" borderId="20" xfId="1" applyNumberFormat="1" applyFont="1" applyFill="1" applyBorder="1" applyAlignment="1">
      <alignment vertical="center" readingOrder="1"/>
    </xf>
    <xf numFmtId="43" fontId="70" fillId="0" borderId="81" xfId="4" applyFont="1" applyFill="1" applyBorder="1"/>
    <xf numFmtId="43" fontId="70" fillId="0" borderId="25" xfId="1" applyFont="1" applyFill="1" applyBorder="1" applyAlignment="1">
      <alignment horizontal="right" vertical="center"/>
    </xf>
    <xf numFmtId="1" fontId="68" fillId="0" borderId="6" xfId="0" applyNumberFormat="1" applyFont="1" applyBorder="1" applyAlignment="1">
      <alignment horizontal="center" vertical="center"/>
    </xf>
    <xf numFmtId="0" fontId="68" fillId="0" borderId="3" xfId="0" applyFont="1" applyBorder="1" applyAlignment="1">
      <alignment horizontal="left" vertical="center"/>
    </xf>
    <xf numFmtId="188" fontId="68" fillId="4" borderId="20" xfId="0" applyNumberFormat="1" applyFont="1" applyFill="1" applyBorder="1" applyAlignment="1">
      <alignment horizontal="right" vertical="center"/>
    </xf>
    <xf numFmtId="188" fontId="68" fillId="4" borderId="38" xfId="0" applyNumberFormat="1" applyFont="1" applyFill="1" applyBorder="1" applyAlignment="1">
      <alignment horizontal="right" vertical="center"/>
    </xf>
    <xf numFmtId="43" fontId="72" fillId="0" borderId="25" xfId="4" applyFont="1" applyBorder="1"/>
    <xf numFmtId="43" fontId="72" fillId="0" borderId="3" xfId="4" applyFont="1" applyBorder="1"/>
    <xf numFmtId="43" fontId="73" fillId="0" borderId="25" xfId="1" applyFont="1" applyFill="1" applyBorder="1" applyAlignment="1">
      <alignment horizontal="right" vertical="center"/>
    </xf>
    <xf numFmtId="2" fontId="67" fillId="0" borderId="82" xfId="1" applyNumberFormat="1" applyFont="1" applyFill="1" applyBorder="1" applyAlignment="1">
      <alignment readingOrder="1"/>
    </xf>
    <xf numFmtId="2" fontId="73" fillId="4" borderId="79" xfId="0" applyNumberFormat="1" applyFont="1" applyFill="1" applyBorder="1" applyAlignment="1">
      <alignment horizontal="right"/>
    </xf>
    <xf numFmtId="2" fontId="73" fillId="4" borderId="38" xfId="0" applyNumberFormat="1" applyFont="1" applyFill="1" applyBorder="1" applyAlignment="1">
      <alignment horizontal="right"/>
    </xf>
    <xf numFmtId="2" fontId="70" fillId="0" borderId="6" xfId="1" applyNumberFormat="1" applyFont="1" applyFill="1" applyBorder="1" applyAlignment="1">
      <alignment horizontal="center"/>
    </xf>
    <xf numFmtId="2" fontId="71" fillId="0" borderId="3" xfId="1" applyNumberFormat="1" applyFont="1" applyFill="1" applyBorder="1" applyAlignment="1">
      <alignment horizontal="center"/>
    </xf>
    <xf numFmtId="2" fontId="73" fillId="0" borderId="6" xfId="1" applyNumberFormat="1" applyFont="1" applyFill="1" applyBorder="1" applyAlignment="1">
      <alignment horizontal="center"/>
    </xf>
    <xf numFmtId="2" fontId="74" fillId="0" borderId="3" xfId="1" applyNumberFormat="1" applyFont="1" applyFill="1" applyBorder="1" applyAlignment="1">
      <alignment horizontal="center"/>
    </xf>
    <xf numFmtId="188" fontId="67" fillId="0" borderId="10" xfId="1" applyNumberFormat="1" applyFont="1" applyFill="1" applyBorder="1" applyAlignment="1">
      <alignment horizontal="center" vertical="center" wrapText="1"/>
    </xf>
    <xf numFmtId="49" fontId="67" fillId="0" borderId="11" xfId="0" applyNumberFormat="1" applyFont="1" applyBorder="1" applyAlignment="1">
      <alignment horizontal="center" vertical="center" wrapText="1"/>
    </xf>
    <xf numFmtId="188" fontId="67" fillId="0" borderId="4" xfId="0" applyNumberFormat="1" applyFont="1" applyBorder="1" applyAlignment="1">
      <alignment horizontal="center" vertical="center" wrapText="1"/>
    </xf>
    <xf numFmtId="0" fontId="67" fillId="0" borderId="3" xfId="0" applyFont="1" applyBorder="1" applyAlignment="1">
      <alignment horizontal="center" vertical="center" wrapText="1"/>
    </xf>
    <xf numFmtId="0" fontId="67" fillId="3" borderId="12" xfId="0" applyFont="1" applyFill="1" applyBorder="1" applyAlignment="1">
      <alignment vertical="center"/>
    </xf>
    <xf numFmtId="188" fontId="68" fillId="3" borderId="13" xfId="0" applyNumberFormat="1" applyFont="1" applyFill="1" applyBorder="1" applyAlignment="1">
      <alignment vertical="center"/>
    </xf>
    <xf numFmtId="0" fontId="68" fillId="3" borderId="14" xfId="0" applyFont="1" applyFill="1" applyBorder="1" applyAlignment="1">
      <alignment vertical="center"/>
    </xf>
    <xf numFmtId="188" fontId="68" fillId="3" borderId="14" xfId="0" applyNumberFormat="1" applyFont="1" applyFill="1" applyBorder="1" applyAlignment="1">
      <alignment vertical="center"/>
    </xf>
    <xf numFmtId="188" fontId="68" fillId="3" borderId="16" xfId="0" applyNumberFormat="1" applyFont="1" applyFill="1" applyBorder="1" applyAlignment="1">
      <alignment vertical="center"/>
    </xf>
    <xf numFmtId="0" fontId="69" fillId="3" borderId="14" xfId="0" applyFont="1" applyFill="1" applyBorder="1" applyAlignment="1">
      <alignment vertical="center"/>
    </xf>
    <xf numFmtId="0" fontId="68" fillId="3" borderId="15" xfId="0" applyFont="1" applyFill="1" applyBorder="1" applyAlignment="1">
      <alignment vertical="center"/>
    </xf>
    <xf numFmtId="188" fontId="68" fillId="3" borderId="80" xfId="0" applyNumberFormat="1" applyFont="1" applyFill="1" applyBorder="1" applyAlignment="1">
      <alignment vertical="center"/>
    </xf>
    <xf numFmtId="0" fontId="67" fillId="0" borderId="18" xfId="0" applyFont="1" applyBorder="1" applyAlignment="1">
      <alignment horizontal="left" vertical="center"/>
    </xf>
    <xf numFmtId="188" fontId="67" fillId="0" borderId="19" xfId="1" applyNumberFormat="1" applyFont="1" applyFill="1" applyBorder="1" applyAlignment="1">
      <alignment vertical="center" readingOrder="1"/>
    </xf>
    <xf numFmtId="188" fontId="67" fillId="0" borderId="22" xfId="1" applyNumberFormat="1" applyFont="1" applyFill="1" applyBorder="1" applyAlignment="1">
      <alignment vertical="center" readingOrder="1"/>
    </xf>
    <xf numFmtId="188" fontId="67" fillId="0" borderId="23" xfId="1" applyNumberFormat="1" applyFont="1" applyFill="1" applyBorder="1" applyAlignment="1">
      <alignment horizontal="right" vertical="center" readingOrder="1"/>
    </xf>
    <xf numFmtId="2" fontId="67" fillId="0" borderId="20" xfId="1" applyNumberFormat="1" applyFont="1" applyFill="1" applyBorder="1" applyAlignment="1">
      <alignment horizontal="center" vertical="center"/>
    </xf>
    <xf numFmtId="2" fontId="75" fillId="0" borderId="22" xfId="1" applyNumberFormat="1" applyFont="1" applyFill="1" applyBorder="1" applyAlignment="1">
      <alignment horizontal="center" vertical="center"/>
    </xf>
    <xf numFmtId="188" fontId="67" fillId="0" borderId="26" xfId="1" applyNumberFormat="1" applyFont="1" applyFill="1" applyBorder="1" applyAlignment="1">
      <alignment horizontal="right" vertical="center"/>
    </xf>
    <xf numFmtId="2" fontId="76" fillId="0" borderId="18" xfId="1" applyNumberFormat="1" applyFont="1" applyFill="1" applyBorder="1" applyAlignment="1">
      <alignment horizontal="center" vertical="center"/>
    </xf>
    <xf numFmtId="188" fontId="67" fillId="0" borderId="19" xfId="1" applyNumberFormat="1" applyFont="1" applyFill="1" applyBorder="1" applyAlignment="1">
      <alignment horizontal="right" vertical="center"/>
    </xf>
    <xf numFmtId="0" fontId="68" fillId="0" borderId="18" xfId="0" applyFont="1" applyBorder="1" applyAlignment="1">
      <alignment horizontal="left" vertical="center"/>
    </xf>
    <xf numFmtId="188" fontId="77" fillId="4" borderId="6" xfId="0" applyNumberFormat="1" applyFont="1" applyFill="1" applyBorder="1" applyAlignment="1">
      <alignment horizontal="right" vertical="center"/>
    </xf>
    <xf numFmtId="188" fontId="77" fillId="4" borderId="3" xfId="0" applyNumberFormat="1" applyFont="1" applyFill="1" applyBorder="1" applyAlignment="1">
      <alignment horizontal="right" vertical="center"/>
    </xf>
    <xf numFmtId="188" fontId="77" fillId="4" borderId="25" xfId="0" applyNumberFormat="1" applyFont="1" applyFill="1" applyBorder="1" applyAlignment="1">
      <alignment horizontal="right" vertical="center"/>
    </xf>
    <xf numFmtId="2" fontId="68" fillId="0" borderId="20" xfId="1" applyNumberFormat="1" applyFont="1" applyFill="1" applyBorder="1" applyAlignment="1">
      <alignment horizontal="center" vertical="center"/>
    </xf>
    <xf numFmtId="2" fontId="78" fillId="0" borderId="22" xfId="1" applyNumberFormat="1" applyFont="1" applyFill="1" applyBorder="1" applyAlignment="1">
      <alignment horizontal="center" vertical="center"/>
    </xf>
    <xf numFmtId="188" fontId="68" fillId="0" borderId="26" xfId="1" applyNumberFormat="1" applyFont="1" applyFill="1" applyBorder="1" applyAlignment="1">
      <alignment horizontal="right" vertical="center"/>
    </xf>
    <xf numFmtId="2" fontId="78" fillId="0" borderId="18" xfId="1" applyNumberFormat="1" applyFont="1" applyFill="1" applyBorder="1" applyAlignment="1">
      <alignment horizontal="center" vertical="center"/>
    </xf>
    <xf numFmtId="188" fontId="68" fillId="0" borderId="19" xfId="1" applyNumberFormat="1" applyFont="1" applyFill="1" applyBorder="1" applyAlignment="1">
      <alignment horizontal="right" vertical="center"/>
    </xf>
    <xf numFmtId="0" fontId="68" fillId="0" borderId="39" xfId="0" applyFont="1" applyBorder="1" applyAlignment="1">
      <alignment horizontal="left" vertical="center"/>
    </xf>
    <xf numFmtId="2" fontId="68" fillId="0" borderId="38" xfId="1" applyNumberFormat="1" applyFont="1" applyFill="1" applyBorder="1" applyAlignment="1">
      <alignment horizontal="center" vertical="center"/>
    </xf>
    <xf numFmtId="2" fontId="78" fillId="0" borderId="69" xfId="1" applyNumberFormat="1" applyFont="1" applyFill="1" applyBorder="1" applyAlignment="1">
      <alignment horizontal="center" vertical="center"/>
    </xf>
    <xf numFmtId="188" fontId="68" fillId="0" borderId="70" xfId="1" applyNumberFormat="1" applyFont="1" applyFill="1" applyBorder="1" applyAlignment="1">
      <alignment horizontal="right" vertical="center"/>
    </xf>
    <xf numFmtId="2" fontId="79" fillId="0" borderId="39" xfId="1" applyNumberFormat="1" applyFont="1" applyFill="1" applyBorder="1" applyAlignment="1">
      <alignment horizontal="center" vertical="center"/>
    </xf>
    <xf numFmtId="188" fontId="68" fillId="0" borderId="71" xfId="1" applyNumberFormat="1" applyFont="1" applyFill="1" applyBorder="1" applyAlignment="1">
      <alignment horizontal="right" vertical="center"/>
    </xf>
    <xf numFmtId="1" fontId="68" fillId="0" borderId="5" xfId="0" applyNumberFormat="1" applyFont="1" applyBorder="1" applyAlignment="1">
      <alignment horizontal="center" vertical="center"/>
    </xf>
    <xf numFmtId="0" fontId="67" fillId="0" borderId="64" xfId="0" applyFont="1" applyBorder="1" applyAlignment="1">
      <alignment vertical="center"/>
    </xf>
    <xf numFmtId="188" fontId="67" fillId="0" borderId="65" xfId="0" applyNumberFormat="1" applyFont="1" applyBorder="1" applyAlignment="1">
      <alignment horizontal="left" vertical="center"/>
    </xf>
    <xf numFmtId="0" fontId="67" fillId="0" borderId="65" xfId="0" applyFont="1" applyBorder="1" applyAlignment="1">
      <alignment horizontal="left" vertical="center"/>
    </xf>
    <xf numFmtId="0" fontId="76" fillId="0" borderId="65" xfId="0" applyFont="1" applyBorder="1" applyAlignment="1">
      <alignment horizontal="left" vertical="center"/>
    </xf>
    <xf numFmtId="188" fontId="67" fillId="0" borderId="65" xfId="0" applyNumberFormat="1" applyFont="1" applyBorder="1" applyAlignment="1">
      <alignment horizontal="right" vertical="center"/>
    </xf>
    <xf numFmtId="0" fontId="67" fillId="0" borderId="36" xfId="0" applyFont="1" applyBorder="1" applyAlignment="1">
      <alignment horizontal="left" vertical="center"/>
    </xf>
    <xf numFmtId="0" fontId="67" fillId="0" borderId="18" xfId="0" applyFont="1" applyBorder="1" applyAlignment="1">
      <alignment horizontal="center" vertical="center"/>
    </xf>
    <xf numFmtId="188" fontId="67" fillId="0" borderId="21" xfId="1" applyNumberFormat="1" applyFont="1" applyFill="1" applyBorder="1" applyAlignment="1">
      <alignment horizontal="center" vertical="center" wrapText="1"/>
    </xf>
    <xf numFmtId="2" fontId="67" fillId="0" borderId="20" xfId="1" applyNumberFormat="1" applyFont="1" applyFill="1" applyBorder="1" applyAlignment="1">
      <alignment horizontal="center" vertical="center" wrapText="1"/>
    </xf>
    <xf numFmtId="188" fontId="67" fillId="0" borderId="20" xfId="1" applyNumberFormat="1" applyFont="1" applyFill="1" applyBorder="1" applyAlignment="1">
      <alignment horizontal="center" vertical="center" wrapText="1"/>
    </xf>
    <xf numFmtId="2" fontId="67" fillId="0" borderId="38" xfId="0" applyNumberFormat="1" applyFont="1" applyBorder="1" applyAlignment="1">
      <alignment horizontal="center" vertical="center" wrapText="1"/>
    </xf>
    <xf numFmtId="49" fontId="76" fillId="0" borderId="38" xfId="0" applyNumberFormat="1" applyFont="1" applyBorder="1" applyAlignment="1">
      <alignment horizontal="center" vertical="center" wrapText="1"/>
    </xf>
    <xf numFmtId="188" fontId="67" fillId="0" borderId="38" xfId="1" applyNumberFormat="1" applyFont="1" applyFill="1" applyBorder="1" applyAlignment="1">
      <alignment horizontal="center" vertical="center" wrapText="1"/>
    </xf>
    <xf numFmtId="188" fontId="67" fillId="0" borderId="38" xfId="0" applyNumberFormat="1" applyFont="1" applyBorder="1" applyAlignment="1">
      <alignment horizontal="center" vertical="center" wrapText="1"/>
    </xf>
    <xf numFmtId="0" fontId="67" fillId="0" borderId="38" xfId="0" applyFont="1" applyBorder="1" applyAlignment="1">
      <alignment horizontal="center" vertical="center" wrapText="1"/>
    </xf>
    <xf numFmtId="0" fontId="67" fillId="0" borderId="20" xfId="0" applyFont="1" applyBorder="1" applyAlignment="1">
      <alignment horizontal="center" vertical="center" wrapText="1"/>
    </xf>
    <xf numFmtId="0" fontId="80" fillId="0" borderId="39" xfId="0" applyFont="1" applyBorder="1" applyAlignment="1">
      <alignment horizontal="center" vertical="center"/>
    </xf>
    <xf numFmtId="188" fontId="73" fillId="0" borderId="48" xfId="4" applyNumberFormat="1" applyFont="1" applyFill="1" applyBorder="1" applyAlignment="1">
      <alignment horizontal="right" vertical="center"/>
    </xf>
    <xf numFmtId="4" fontId="73" fillId="0" borderId="38" xfId="1" applyNumberFormat="1" applyFont="1" applyFill="1" applyBorder="1" applyAlignment="1">
      <alignment horizontal="center" vertical="center"/>
    </xf>
    <xf numFmtId="43" fontId="73" fillId="0" borderId="5" xfId="1" applyFont="1" applyFill="1" applyBorder="1" applyAlignment="1">
      <alignment horizontal="center" vertical="center"/>
    </xf>
    <xf numFmtId="2" fontId="73" fillId="0" borderId="5" xfId="1" applyNumberFormat="1" applyFont="1" applyFill="1" applyBorder="1" applyAlignment="1">
      <alignment horizontal="center" vertical="center"/>
    </xf>
    <xf numFmtId="188" fontId="73" fillId="0" borderId="48" xfId="4" applyNumberFormat="1" applyFont="1" applyFill="1" applyBorder="1" applyAlignment="1">
      <alignment horizontal="center" vertical="center"/>
    </xf>
    <xf numFmtId="188" fontId="74" fillId="0" borderId="38" xfId="0" applyNumberFormat="1" applyFont="1" applyBorder="1" applyAlignment="1">
      <alignment horizontal="center" vertical="center"/>
    </xf>
    <xf numFmtId="0" fontId="81" fillId="0" borderId="0" xfId="0" applyFont="1" applyAlignment="1">
      <alignment horizontal="left"/>
    </xf>
    <xf numFmtId="188" fontId="81" fillId="0" borderId="0" xfId="0" applyNumberFormat="1" applyFont="1" applyAlignment="1">
      <alignment horizontal="right"/>
    </xf>
    <xf numFmtId="43" fontId="81" fillId="0" borderId="0" xfId="1" applyFont="1" applyFill="1" applyBorder="1" applyAlignment="1">
      <alignment horizontal="right"/>
    </xf>
    <xf numFmtId="189" fontId="81" fillId="0" borderId="0" xfId="0" applyNumberFormat="1" applyFont="1" applyAlignment="1">
      <alignment horizontal="right"/>
    </xf>
    <xf numFmtId="188" fontId="81" fillId="0" borderId="0" xfId="0" applyNumberFormat="1" applyFont="1" applyAlignment="1">
      <alignment horizontal="center"/>
    </xf>
    <xf numFmtId="188" fontId="81" fillId="0" borderId="0" xfId="0" applyNumberFormat="1" applyFont="1"/>
    <xf numFmtId="0" fontId="81" fillId="0" borderId="0" xfId="0" applyFont="1"/>
    <xf numFmtId="43" fontId="81" fillId="0" borderId="0" xfId="1" applyFont="1" applyFill="1" applyBorder="1" applyAlignment="1"/>
    <xf numFmtId="43" fontId="81" fillId="0" borderId="0" xfId="4" applyFont="1" applyFill="1" applyAlignment="1"/>
    <xf numFmtId="43" fontId="81" fillId="0" borderId="0" xfId="4" applyFont="1" applyFill="1" applyAlignment="1">
      <alignment horizontal="right"/>
    </xf>
    <xf numFmtId="43" fontId="81" fillId="0" borderId="0" xfId="4" applyFont="1" applyFill="1" applyBorder="1" applyAlignment="1"/>
    <xf numFmtId="2" fontId="82" fillId="0" borderId="3" xfId="1" applyNumberFormat="1" applyFont="1" applyFill="1" applyBorder="1" applyAlignment="1">
      <alignment horizontal="center"/>
    </xf>
    <xf numFmtId="2" fontId="83" fillId="0" borderId="3" xfId="1" applyNumberFormat="1" applyFont="1" applyFill="1" applyBorder="1" applyAlignment="1">
      <alignment horizontal="center"/>
    </xf>
    <xf numFmtId="188" fontId="67" fillId="0" borderId="38" xfId="1" applyNumberFormat="1" applyFont="1" applyFill="1" applyBorder="1" applyAlignment="1">
      <alignment vertical="center" readingOrder="1"/>
    </xf>
    <xf numFmtId="188" fontId="68" fillId="4" borderId="5" xfId="0" applyNumberFormat="1" applyFont="1" applyFill="1" applyBorder="1" applyAlignment="1">
      <alignment horizontal="right" vertical="center"/>
    </xf>
    <xf numFmtId="188" fontId="77" fillId="4" borderId="49" xfId="0" applyNumberFormat="1" applyFont="1" applyFill="1" applyBorder="1" applyAlignment="1">
      <alignment horizontal="right" vertical="center"/>
    </xf>
    <xf numFmtId="188" fontId="77" fillId="4" borderId="83" xfId="0" applyNumberFormat="1" applyFont="1" applyFill="1" applyBorder="1" applyAlignment="1">
      <alignment horizontal="right" vertical="center"/>
    </xf>
    <xf numFmtId="2" fontId="68" fillId="0" borderId="5" xfId="1" applyNumberFormat="1" applyFont="1" applyFill="1" applyBorder="1" applyAlignment="1">
      <alignment horizontal="center" vertical="center"/>
    </xf>
    <xf numFmtId="2" fontId="78" fillId="0" borderId="49" xfId="1" applyNumberFormat="1" applyFont="1" applyFill="1" applyBorder="1" applyAlignment="1">
      <alignment horizontal="center" vertical="center"/>
    </xf>
    <xf numFmtId="188" fontId="68" fillId="0" borderId="84" xfId="1" applyNumberFormat="1" applyFont="1" applyFill="1" applyBorder="1" applyAlignment="1">
      <alignment horizontal="right" vertical="center"/>
    </xf>
    <xf numFmtId="2" fontId="79" fillId="0" borderId="85" xfId="1" applyNumberFormat="1" applyFont="1" applyFill="1" applyBorder="1" applyAlignment="1">
      <alignment horizontal="center" vertical="center"/>
    </xf>
    <xf numFmtId="188" fontId="68" fillId="0" borderId="1" xfId="1" applyNumberFormat="1" applyFont="1" applyFill="1" applyBorder="1" applyAlignment="1">
      <alignment horizontal="right" vertical="center"/>
    </xf>
    <xf numFmtId="188" fontId="77" fillId="4" borderId="5" xfId="0" applyNumberFormat="1" applyFont="1" applyFill="1" applyBorder="1" applyAlignment="1">
      <alignment horizontal="right" vertical="center"/>
    </xf>
    <xf numFmtId="2" fontId="78" fillId="0" borderId="85" xfId="1" applyNumberFormat="1" applyFont="1" applyFill="1" applyBorder="1" applyAlignment="1">
      <alignment horizontal="center" vertical="center"/>
    </xf>
    <xf numFmtId="188" fontId="67" fillId="0" borderId="86" xfId="1" applyNumberFormat="1" applyFont="1" applyFill="1" applyBorder="1" applyAlignment="1">
      <alignment vertical="center" readingOrder="1"/>
    </xf>
    <xf numFmtId="188" fontId="67" fillId="0" borderId="69" xfId="1" applyNumberFormat="1" applyFont="1" applyFill="1" applyBorder="1" applyAlignment="1">
      <alignment vertical="center" readingOrder="1"/>
    </xf>
    <xf numFmtId="188" fontId="67" fillId="0" borderId="87" xfId="1" applyNumberFormat="1" applyFont="1" applyFill="1" applyBorder="1" applyAlignment="1">
      <alignment horizontal="right" vertical="center" readingOrder="1"/>
    </xf>
    <xf numFmtId="2" fontId="67" fillId="0" borderId="38" xfId="1" applyNumberFormat="1" applyFont="1" applyFill="1" applyBorder="1" applyAlignment="1">
      <alignment horizontal="center" vertical="center"/>
    </xf>
    <xf numFmtId="2" fontId="75" fillId="0" borderId="69" xfId="1" applyNumberFormat="1" applyFont="1" applyFill="1" applyBorder="1" applyAlignment="1">
      <alignment horizontal="center" vertical="center"/>
    </xf>
    <xf numFmtId="188" fontId="67" fillId="0" borderId="70" xfId="1" applyNumberFormat="1" applyFont="1" applyFill="1" applyBorder="1" applyAlignment="1">
      <alignment horizontal="right" vertical="center"/>
    </xf>
    <xf numFmtId="2" fontId="76" fillId="0" borderId="39" xfId="1" applyNumberFormat="1" applyFont="1" applyFill="1" applyBorder="1" applyAlignment="1">
      <alignment horizontal="center" vertical="center"/>
    </xf>
    <xf numFmtId="188" fontId="67" fillId="0" borderId="71" xfId="1" applyNumberFormat="1" applyFont="1" applyFill="1" applyBorder="1" applyAlignment="1">
      <alignment horizontal="right" vertical="center"/>
    </xf>
    <xf numFmtId="0" fontId="67" fillId="19" borderId="3" xfId="0" applyFont="1" applyFill="1" applyBorder="1" applyAlignment="1">
      <alignment horizontal="left" vertical="center"/>
    </xf>
    <xf numFmtId="43" fontId="70" fillId="19" borderId="25" xfId="4" applyFont="1" applyFill="1" applyBorder="1"/>
    <xf numFmtId="2" fontId="67" fillId="19" borderId="82" xfId="1" applyNumberFormat="1" applyFont="1" applyFill="1" applyBorder="1" applyAlignment="1">
      <alignment readingOrder="1"/>
    </xf>
    <xf numFmtId="43" fontId="70" fillId="19" borderId="81" xfId="4" applyFont="1" applyFill="1" applyBorder="1"/>
    <xf numFmtId="2" fontId="70" fillId="19" borderId="6" xfId="1" applyNumberFormat="1" applyFont="1" applyFill="1" applyBorder="1" applyAlignment="1">
      <alignment horizontal="center"/>
    </xf>
    <xf numFmtId="2" fontId="82" fillId="19" borderId="3" xfId="1" applyNumberFormat="1" applyFont="1" applyFill="1" applyBorder="1" applyAlignment="1">
      <alignment horizontal="center"/>
    </xf>
    <xf numFmtId="2" fontId="71" fillId="19" borderId="3" xfId="1" applyNumberFormat="1" applyFont="1" applyFill="1" applyBorder="1" applyAlignment="1">
      <alignment horizontal="center"/>
    </xf>
    <xf numFmtId="43" fontId="70" fillId="19" borderId="25" xfId="1" applyFont="1" applyFill="1" applyBorder="1" applyAlignment="1">
      <alignment horizontal="right" vertical="center"/>
    </xf>
    <xf numFmtId="1" fontId="68" fillId="19" borderId="6" xfId="0" applyNumberFormat="1" applyFont="1" applyFill="1" applyBorder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188" fontId="12" fillId="19" borderId="0" xfId="0" applyNumberFormat="1" applyFont="1" applyFill="1" applyAlignment="1">
      <alignment horizontal="left" vertical="center" wrapText="1"/>
    </xf>
    <xf numFmtId="188" fontId="8" fillId="19" borderId="0" xfId="0" applyNumberFormat="1" applyFont="1" applyFill="1" applyAlignment="1">
      <alignment vertical="center"/>
    </xf>
    <xf numFmtId="0" fontId="8" fillId="19" borderId="0" xfId="0" applyFont="1" applyFill="1" applyAlignment="1">
      <alignment vertical="center"/>
    </xf>
    <xf numFmtId="0" fontId="68" fillId="19" borderId="3" xfId="0" applyFont="1" applyFill="1" applyBorder="1" applyAlignment="1">
      <alignment horizontal="left" vertical="center"/>
    </xf>
    <xf numFmtId="2" fontId="73" fillId="19" borderId="6" xfId="0" applyNumberFormat="1" applyFont="1" applyFill="1" applyBorder="1" applyAlignment="1">
      <alignment horizontal="right"/>
    </xf>
    <xf numFmtId="2" fontId="73" fillId="19" borderId="6" xfId="1" applyNumberFormat="1" applyFont="1" applyFill="1" applyBorder="1" applyAlignment="1">
      <alignment horizontal="center"/>
    </xf>
    <xf numFmtId="2" fontId="83" fillId="19" borderId="3" xfId="1" applyNumberFormat="1" applyFont="1" applyFill="1" applyBorder="1" applyAlignment="1">
      <alignment horizontal="center"/>
    </xf>
    <xf numFmtId="2" fontId="74" fillId="19" borderId="3" xfId="1" applyNumberFormat="1" applyFont="1" applyFill="1" applyBorder="1" applyAlignment="1">
      <alignment horizontal="center"/>
    </xf>
    <xf numFmtId="43" fontId="73" fillId="19" borderId="25" xfId="1" applyFont="1" applyFill="1" applyBorder="1" applyAlignment="1">
      <alignment horizontal="right" vertical="center"/>
    </xf>
    <xf numFmtId="1" fontId="10" fillId="19" borderId="0" xfId="0" applyNumberFormat="1" applyFont="1" applyFill="1" applyAlignment="1">
      <alignment horizontal="center" vertical="center"/>
    </xf>
    <xf numFmtId="187" fontId="12" fillId="19" borderId="0" xfId="0" applyNumberFormat="1" applyFont="1" applyFill="1" applyAlignment="1">
      <alignment horizontal="left" vertical="center" wrapText="1"/>
    </xf>
    <xf numFmtId="0" fontId="10" fillId="19" borderId="0" xfId="0" applyFont="1" applyFill="1" applyAlignment="1">
      <alignment vertical="center"/>
    </xf>
    <xf numFmtId="2" fontId="73" fillId="19" borderId="5" xfId="0" applyNumberFormat="1" applyFont="1" applyFill="1" applyBorder="1" applyAlignment="1">
      <alignment horizontal="right"/>
    </xf>
    <xf numFmtId="43" fontId="84" fillId="0" borderId="25" xfId="4" applyFont="1" applyBorder="1"/>
    <xf numFmtId="43" fontId="84" fillId="0" borderId="6" xfId="4" applyFont="1" applyBorder="1"/>
    <xf numFmtId="0" fontId="65" fillId="0" borderId="39" xfId="0" applyFont="1" applyBorder="1" applyAlignment="1">
      <alignment horizontal="center" vertical="center"/>
    </xf>
    <xf numFmtId="188" fontId="66" fillId="0" borderId="48" xfId="4" applyNumberFormat="1" applyFont="1" applyFill="1" applyBorder="1" applyAlignment="1">
      <alignment horizontal="right" vertical="center"/>
    </xf>
    <xf numFmtId="4" fontId="66" fillId="0" borderId="38" xfId="1" applyNumberFormat="1" applyFont="1" applyFill="1" applyBorder="1" applyAlignment="1">
      <alignment horizontal="center" vertical="center"/>
    </xf>
    <xf numFmtId="43" fontId="66" fillId="0" borderId="5" xfId="1" applyFont="1" applyFill="1" applyBorder="1" applyAlignment="1">
      <alignment horizontal="center" vertical="center"/>
    </xf>
    <xf numFmtId="2" fontId="66" fillId="0" borderId="5" xfId="1" applyNumberFormat="1" applyFont="1" applyFill="1" applyBorder="1" applyAlignment="1">
      <alignment horizontal="center" vertical="center"/>
    </xf>
    <xf numFmtId="188" fontId="66" fillId="0" borderId="48" xfId="4" applyNumberFormat="1" applyFont="1" applyFill="1" applyBorder="1" applyAlignment="1">
      <alignment horizontal="center" vertical="center"/>
    </xf>
    <xf numFmtId="188" fontId="85" fillId="0" borderId="38" xfId="0" applyNumberFormat="1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188" fontId="66" fillId="0" borderId="4" xfId="1" applyNumberFormat="1" applyFont="1" applyFill="1" applyBorder="1" applyAlignment="1">
      <alignment horizontal="right" vertical="center"/>
    </xf>
    <xf numFmtId="4" fontId="66" fillId="0" borderId="6" xfId="1" applyNumberFormat="1" applyFont="1" applyFill="1" applyBorder="1" applyAlignment="1">
      <alignment horizontal="center" vertical="center"/>
    </xf>
    <xf numFmtId="43" fontId="66" fillId="0" borderId="6" xfId="1" applyFont="1" applyFill="1" applyBorder="1" applyAlignment="1">
      <alignment horizontal="center" vertical="center"/>
    </xf>
    <xf numFmtId="188" fontId="66" fillId="0" borderId="6" xfId="1" applyNumberFormat="1" applyFont="1" applyFill="1" applyBorder="1" applyAlignment="1">
      <alignment horizontal="right" vertical="center"/>
    </xf>
    <xf numFmtId="2" fontId="66" fillId="0" borderId="6" xfId="1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justify" vertical="center"/>
    </xf>
    <xf numFmtId="0" fontId="66" fillId="0" borderId="0" xfId="0" applyFont="1" applyAlignment="1">
      <alignment vertical="center"/>
    </xf>
    <xf numFmtId="188" fontId="66" fillId="0" borderId="0" xfId="0" applyNumberFormat="1" applyFont="1" applyAlignment="1">
      <alignment horizontal="right" vertical="center"/>
    </xf>
    <xf numFmtId="0" fontId="65" fillId="0" borderId="3" xfId="0" applyFont="1" applyBorder="1" applyAlignment="1">
      <alignment horizontal="center" vertical="center"/>
    </xf>
    <xf numFmtId="188" fontId="65" fillId="0" borderId="25" xfId="1" applyNumberFormat="1" applyFont="1" applyFill="1" applyBorder="1" applyAlignment="1">
      <alignment horizontal="center" vertical="center" wrapText="1"/>
    </xf>
    <xf numFmtId="2" fontId="65" fillId="0" borderId="6" xfId="1" applyNumberFormat="1" applyFont="1" applyFill="1" applyBorder="1" applyAlignment="1">
      <alignment horizontal="center" vertical="center" wrapText="1"/>
    </xf>
    <xf numFmtId="188" fontId="65" fillId="0" borderId="3" xfId="1" applyNumberFormat="1" applyFont="1" applyFill="1" applyBorder="1" applyAlignment="1">
      <alignment horizontal="center" vertical="center" wrapText="1"/>
    </xf>
    <xf numFmtId="2" fontId="65" fillId="0" borderId="6" xfId="0" applyNumberFormat="1" applyFont="1" applyBorder="1" applyAlignment="1">
      <alignment horizontal="center" vertical="center" wrapText="1"/>
    </xf>
    <xf numFmtId="49" fontId="65" fillId="0" borderId="3" xfId="0" applyNumberFormat="1" applyFont="1" applyBorder="1" applyAlignment="1">
      <alignment horizontal="center" vertical="center" wrapText="1"/>
    </xf>
    <xf numFmtId="188" fontId="65" fillId="0" borderId="25" xfId="0" applyNumberFormat="1" applyFont="1" applyBorder="1" applyAlignment="1">
      <alignment horizontal="center" vertical="center" wrapText="1"/>
    </xf>
    <xf numFmtId="0" fontId="65" fillId="0" borderId="6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5" fillId="16" borderId="3" xfId="0" applyFont="1" applyFill="1" applyBorder="1" applyAlignment="1">
      <alignment vertical="center"/>
    </xf>
    <xf numFmtId="188" fontId="66" fillId="16" borderId="25" xfId="0" applyNumberFormat="1" applyFont="1" applyFill="1" applyBorder="1" applyAlignment="1">
      <alignment vertical="center"/>
    </xf>
    <xf numFmtId="0" fontId="66" fillId="16" borderId="6" xfId="0" applyFont="1" applyFill="1" applyBorder="1" applyAlignment="1">
      <alignment vertical="center"/>
    </xf>
    <xf numFmtId="188" fontId="66" fillId="16" borderId="3" xfId="0" applyNumberFormat="1" applyFont="1" applyFill="1" applyBorder="1" applyAlignment="1">
      <alignment vertical="center"/>
    </xf>
    <xf numFmtId="0" fontId="87" fillId="16" borderId="6" xfId="0" applyFont="1" applyFill="1" applyBorder="1" applyAlignment="1">
      <alignment vertical="center"/>
    </xf>
    <xf numFmtId="0" fontId="87" fillId="16" borderId="3" xfId="0" applyFont="1" applyFill="1" applyBorder="1" applyAlignment="1">
      <alignment vertical="center"/>
    </xf>
    <xf numFmtId="0" fontId="66" fillId="16" borderId="3" xfId="0" applyFont="1" applyFill="1" applyBorder="1" applyAlignment="1">
      <alignment vertical="center"/>
    </xf>
    <xf numFmtId="0" fontId="65" fillId="19" borderId="3" xfId="0" applyFont="1" applyFill="1" applyBorder="1" applyAlignment="1">
      <alignment horizontal="left" vertical="center"/>
    </xf>
    <xf numFmtId="43" fontId="65" fillId="0" borderId="25" xfId="4" applyFont="1" applyFill="1" applyBorder="1"/>
    <xf numFmtId="2" fontId="65" fillId="0" borderId="82" xfId="1" applyNumberFormat="1" applyFont="1" applyFill="1" applyBorder="1" applyAlignment="1">
      <alignment readingOrder="1"/>
    </xf>
    <xf numFmtId="43" fontId="65" fillId="0" borderId="81" xfId="4" applyFont="1" applyFill="1" applyBorder="1"/>
    <xf numFmtId="2" fontId="65" fillId="0" borderId="6" xfId="1" applyNumberFormat="1" applyFont="1" applyFill="1" applyBorder="1" applyAlignment="1">
      <alignment horizontal="center"/>
    </xf>
    <xf numFmtId="2" fontId="88" fillId="0" borderId="3" xfId="1" applyNumberFormat="1" applyFont="1" applyFill="1" applyBorder="1" applyAlignment="1">
      <alignment horizontal="center"/>
    </xf>
    <xf numFmtId="2" fontId="89" fillId="0" borderId="3" xfId="1" applyNumberFormat="1" applyFont="1" applyFill="1" applyBorder="1" applyAlignment="1">
      <alignment horizontal="center"/>
    </xf>
    <xf numFmtId="43" fontId="65" fillId="0" borderId="25" xfId="1" applyFont="1" applyFill="1" applyBorder="1" applyAlignment="1">
      <alignment horizontal="right" vertical="center"/>
    </xf>
    <xf numFmtId="1" fontId="66" fillId="0" borderId="6" xfId="0" applyNumberFormat="1" applyFont="1" applyBorder="1" applyAlignment="1">
      <alignment horizontal="center" vertical="center"/>
    </xf>
    <xf numFmtId="0" fontId="89" fillId="19" borderId="0" xfId="0" applyFont="1" applyFill="1" applyAlignment="1">
      <alignment horizontal="center" vertical="center"/>
    </xf>
    <xf numFmtId="188" fontId="85" fillId="19" borderId="0" xfId="0" applyNumberFormat="1" applyFont="1" applyFill="1" applyAlignment="1">
      <alignment horizontal="left" vertical="center" wrapText="1"/>
    </xf>
    <xf numFmtId="188" fontId="89" fillId="19" borderId="0" xfId="0" applyNumberFormat="1" applyFont="1" applyFill="1" applyAlignment="1">
      <alignment vertical="center"/>
    </xf>
    <xf numFmtId="0" fontId="89" fillId="19" borderId="0" xfId="0" applyFont="1" applyFill="1" applyAlignment="1">
      <alignment vertical="center"/>
    </xf>
    <xf numFmtId="0" fontId="66" fillId="19" borderId="3" xfId="0" applyFont="1" applyFill="1" applyBorder="1" applyAlignment="1">
      <alignment horizontal="left" vertical="center"/>
    </xf>
    <xf numFmtId="43" fontId="90" fillId="0" borderId="25" xfId="0" applyNumberFormat="1" applyFont="1" applyBorder="1"/>
    <xf numFmtId="2" fontId="66" fillId="0" borderId="6" xfId="0" applyNumberFormat="1" applyFont="1" applyBorder="1" applyAlignment="1">
      <alignment horizontal="right"/>
    </xf>
    <xf numFmtId="43" fontId="90" fillId="0" borderId="6" xfId="0" applyNumberFormat="1" applyFont="1" applyBorder="1"/>
    <xf numFmtId="2" fontId="66" fillId="0" borderId="6" xfId="1" applyNumberFormat="1" applyFont="1" applyFill="1" applyBorder="1" applyAlignment="1">
      <alignment horizontal="center"/>
    </xf>
    <xf numFmtId="2" fontId="91" fillId="0" borderId="3" xfId="1" applyNumberFormat="1" applyFont="1" applyFill="1" applyBorder="1" applyAlignment="1">
      <alignment horizontal="center"/>
    </xf>
    <xf numFmtId="43" fontId="66" fillId="0" borderId="25" xfId="1" applyFont="1" applyFill="1" applyBorder="1" applyAlignment="1">
      <alignment horizontal="right" vertical="center"/>
    </xf>
    <xf numFmtId="1" fontId="85" fillId="19" borderId="0" xfId="0" applyNumberFormat="1" applyFont="1" applyFill="1" applyAlignment="1">
      <alignment horizontal="center" vertical="center"/>
    </xf>
    <xf numFmtId="187" fontId="85" fillId="19" borderId="0" xfId="0" applyNumberFormat="1" applyFont="1" applyFill="1" applyAlignment="1">
      <alignment horizontal="left" vertical="center" wrapText="1"/>
    </xf>
    <xf numFmtId="0" fontId="85" fillId="19" borderId="0" xfId="0" applyFont="1" applyFill="1" applyAlignment="1">
      <alignment vertical="center"/>
    </xf>
    <xf numFmtId="2" fontId="66" fillId="0" borderId="5" xfId="0" applyNumberFormat="1" applyFont="1" applyBorder="1" applyAlignment="1">
      <alignment horizontal="right"/>
    </xf>
    <xf numFmtId="2" fontId="85" fillId="0" borderId="3" xfId="1" applyNumberFormat="1" applyFont="1" applyFill="1" applyBorder="1" applyAlignment="1">
      <alignment horizontal="center"/>
    </xf>
    <xf numFmtId="188" fontId="65" fillId="0" borderId="10" xfId="1" applyNumberFormat="1" applyFont="1" applyFill="1" applyBorder="1" applyAlignment="1">
      <alignment horizontal="center" vertical="center" wrapText="1"/>
    </xf>
    <xf numFmtId="49" fontId="65" fillId="0" borderId="11" xfId="0" applyNumberFormat="1" applyFont="1" applyBorder="1" applyAlignment="1">
      <alignment horizontal="center" vertical="center" wrapText="1"/>
    </xf>
    <xf numFmtId="188" fontId="65" fillId="0" borderId="4" xfId="0" applyNumberFormat="1" applyFont="1" applyBorder="1" applyAlignment="1">
      <alignment horizontal="center" vertical="center" wrapText="1"/>
    </xf>
    <xf numFmtId="0" fontId="65" fillId="0" borderId="3" xfId="0" applyFont="1" applyBorder="1" applyAlignment="1">
      <alignment horizontal="center" vertical="center" wrapText="1"/>
    </xf>
    <xf numFmtId="0" fontId="65" fillId="3" borderId="12" xfId="0" applyFont="1" applyFill="1" applyBorder="1" applyAlignment="1">
      <alignment vertical="center"/>
    </xf>
    <xf numFmtId="188" fontId="66" fillId="3" borderId="13" xfId="0" applyNumberFormat="1" applyFont="1" applyFill="1" applyBorder="1" applyAlignment="1">
      <alignment vertical="center"/>
    </xf>
    <xf numFmtId="0" fontId="66" fillId="3" borderId="14" xfId="0" applyFont="1" applyFill="1" applyBorder="1" applyAlignment="1">
      <alignment vertical="center"/>
    </xf>
    <xf numFmtId="188" fontId="66" fillId="3" borderId="14" xfId="0" applyNumberFormat="1" applyFont="1" applyFill="1" applyBorder="1" applyAlignment="1">
      <alignment vertical="center"/>
    </xf>
    <xf numFmtId="188" fontId="66" fillId="3" borderId="16" xfId="0" applyNumberFormat="1" applyFont="1" applyFill="1" applyBorder="1" applyAlignment="1">
      <alignment vertical="center"/>
    </xf>
    <xf numFmtId="0" fontId="87" fillId="3" borderId="14" xfId="0" applyFont="1" applyFill="1" applyBorder="1" applyAlignment="1">
      <alignment vertical="center"/>
    </xf>
    <xf numFmtId="0" fontId="66" fillId="3" borderId="15" xfId="0" applyFont="1" applyFill="1" applyBorder="1" applyAlignment="1">
      <alignment vertical="center"/>
    </xf>
    <xf numFmtId="188" fontId="66" fillId="3" borderId="80" xfId="0" applyNumberFormat="1" applyFont="1" applyFill="1" applyBorder="1" applyAlignment="1">
      <alignment vertical="center"/>
    </xf>
    <xf numFmtId="0" fontId="65" fillId="0" borderId="18" xfId="0" applyFont="1" applyBorder="1" applyAlignment="1">
      <alignment horizontal="left" vertical="center"/>
    </xf>
    <xf numFmtId="188" fontId="65" fillId="0" borderId="86" xfId="1" applyNumberFormat="1" applyFont="1" applyFill="1" applyBorder="1" applyAlignment="1">
      <alignment vertical="center" readingOrder="1"/>
    </xf>
    <xf numFmtId="188" fontId="65" fillId="0" borderId="38" xfId="1" applyNumberFormat="1" applyFont="1" applyFill="1" applyBorder="1" applyAlignment="1">
      <alignment vertical="center" readingOrder="1"/>
    </xf>
    <xf numFmtId="188" fontId="65" fillId="0" borderId="69" xfId="1" applyNumberFormat="1" applyFont="1" applyFill="1" applyBorder="1" applyAlignment="1">
      <alignment vertical="center" readingOrder="1"/>
    </xf>
    <xf numFmtId="188" fontId="65" fillId="0" borderId="87" xfId="1" applyNumberFormat="1" applyFont="1" applyFill="1" applyBorder="1" applyAlignment="1">
      <alignment horizontal="right" vertical="center" readingOrder="1"/>
    </xf>
    <xf numFmtId="2" fontId="65" fillId="0" borderId="38" xfId="1" applyNumberFormat="1" applyFont="1" applyFill="1" applyBorder="1" applyAlignment="1">
      <alignment horizontal="center" vertical="center"/>
    </xf>
    <xf numFmtId="2" fontId="88" fillId="0" borderId="69" xfId="1" applyNumberFormat="1" applyFont="1" applyFill="1" applyBorder="1" applyAlignment="1">
      <alignment horizontal="center" vertical="center"/>
    </xf>
    <xf numFmtId="188" fontId="65" fillId="0" borderId="70" xfId="1" applyNumberFormat="1" applyFont="1" applyFill="1" applyBorder="1" applyAlignment="1">
      <alignment horizontal="right" vertical="center"/>
    </xf>
    <xf numFmtId="2" fontId="92" fillId="0" borderId="39" xfId="1" applyNumberFormat="1" applyFont="1" applyFill="1" applyBorder="1" applyAlignment="1">
      <alignment horizontal="center" vertical="center"/>
    </xf>
    <xf numFmtId="188" fontId="65" fillId="0" borderId="71" xfId="1" applyNumberFormat="1" applyFont="1" applyFill="1" applyBorder="1" applyAlignment="1">
      <alignment horizontal="right" vertical="center"/>
    </xf>
    <xf numFmtId="0" fontId="85" fillId="0" borderId="0" xfId="0" applyFont="1" applyAlignment="1">
      <alignment horizontal="left" vertical="center" wrapText="1"/>
    </xf>
    <xf numFmtId="43" fontId="65" fillId="0" borderId="0" xfId="0" applyNumberFormat="1" applyFont="1" applyAlignment="1">
      <alignment vertical="center"/>
    </xf>
    <xf numFmtId="4" fontId="65" fillId="0" borderId="0" xfId="0" applyNumberFormat="1" applyFont="1" applyAlignment="1">
      <alignment vertical="center"/>
    </xf>
    <xf numFmtId="0" fontId="65" fillId="0" borderId="0" xfId="0" applyFont="1" applyAlignment="1">
      <alignment vertical="center"/>
    </xf>
    <xf numFmtId="0" fontId="66" fillId="0" borderId="18" xfId="0" applyFont="1" applyBorder="1" applyAlignment="1">
      <alignment horizontal="left" vertical="center"/>
    </xf>
    <xf numFmtId="188" fontId="66" fillId="4" borderId="5" xfId="0" applyNumberFormat="1" applyFont="1" applyFill="1" applyBorder="1" applyAlignment="1">
      <alignment horizontal="right" vertical="center"/>
    </xf>
    <xf numFmtId="188" fontId="66" fillId="4" borderId="49" xfId="0" applyNumberFormat="1" applyFont="1" applyFill="1" applyBorder="1" applyAlignment="1">
      <alignment horizontal="right" vertical="center"/>
    </xf>
    <xf numFmtId="188" fontId="66" fillId="4" borderId="83" xfId="0" applyNumberFormat="1" applyFont="1" applyFill="1" applyBorder="1" applyAlignment="1">
      <alignment horizontal="right" vertical="center"/>
    </xf>
    <xf numFmtId="2" fontId="91" fillId="0" borderId="49" xfId="1" applyNumberFormat="1" applyFont="1" applyFill="1" applyBorder="1" applyAlignment="1">
      <alignment horizontal="center" vertical="center"/>
    </xf>
    <xf numFmtId="188" fontId="66" fillId="0" borderId="84" xfId="1" applyNumberFormat="1" applyFont="1" applyFill="1" applyBorder="1" applyAlignment="1">
      <alignment horizontal="right" vertical="center"/>
    </xf>
    <xf numFmtId="2" fontId="91" fillId="0" borderId="85" xfId="1" applyNumberFormat="1" applyFont="1" applyFill="1" applyBorder="1" applyAlignment="1">
      <alignment horizontal="center" vertical="center"/>
    </xf>
    <xf numFmtId="188" fontId="66" fillId="0" borderId="1" xfId="1" applyNumberFormat="1" applyFont="1" applyFill="1" applyBorder="1" applyAlignment="1">
      <alignment horizontal="right" vertical="center"/>
    </xf>
    <xf numFmtId="1" fontId="66" fillId="0" borderId="5" xfId="0" applyNumberFormat="1" applyFont="1" applyBorder="1" applyAlignment="1">
      <alignment horizontal="center" vertical="center"/>
    </xf>
    <xf numFmtId="1" fontId="66" fillId="0" borderId="0" xfId="0" applyNumberFormat="1" applyFont="1" applyAlignment="1">
      <alignment horizontal="center" vertical="center"/>
    </xf>
    <xf numFmtId="0" fontId="66" fillId="0" borderId="39" xfId="0" applyFont="1" applyBorder="1" applyAlignment="1">
      <alignment horizontal="left" vertical="center"/>
    </xf>
    <xf numFmtId="188" fontId="66" fillId="4" borderId="6" xfId="0" applyNumberFormat="1" applyFont="1" applyFill="1" applyBorder="1" applyAlignment="1">
      <alignment horizontal="right" vertical="center"/>
    </xf>
    <xf numFmtId="2" fontId="93" fillId="0" borderId="85" xfId="1" applyNumberFormat="1" applyFont="1" applyFill="1" applyBorder="1" applyAlignment="1">
      <alignment horizontal="center" vertical="center"/>
    </xf>
    <xf numFmtId="0" fontId="65" fillId="0" borderId="64" xfId="0" applyFont="1" applyBorder="1" applyAlignment="1">
      <alignment vertical="center"/>
    </xf>
    <xf numFmtId="188" fontId="65" fillId="0" borderId="65" xfId="0" applyNumberFormat="1" applyFont="1" applyBorder="1" applyAlignment="1">
      <alignment horizontal="left" vertical="center"/>
    </xf>
    <xf numFmtId="0" fontId="65" fillId="0" borderId="65" xfId="0" applyFont="1" applyBorder="1" applyAlignment="1">
      <alignment horizontal="left" vertical="center"/>
    </xf>
    <xf numFmtId="0" fontId="92" fillId="0" borderId="65" xfId="0" applyFont="1" applyBorder="1" applyAlignment="1">
      <alignment horizontal="left" vertical="center"/>
    </xf>
    <xf numFmtId="188" fontId="65" fillId="0" borderId="65" xfId="0" applyNumberFormat="1" applyFont="1" applyBorder="1" applyAlignment="1">
      <alignment horizontal="right" vertical="center"/>
    </xf>
    <xf numFmtId="0" fontId="65" fillId="0" borderId="36" xfId="0" applyFont="1" applyBorder="1" applyAlignment="1">
      <alignment horizontal="left" vertical="center"/>
    </xf>
    <xf numFmtId="0" fontId="93" fillId="0" borderId="0" xfId="0" applyFont="1" applyAlignment="1">
      <alignment vertical="center"/>
    </xf>
    <xf numFmtId="4" fontId="93" fillId="0" borderId="0" xfId="0" applyNumberFormat="1" applyFont="1" applyAlignment="1">
      <alignment vertical="center"/>
    </xf>
    <xf numFmtId="0" fontId="65" fillId="0" borderId="18" xfId="0" applyFont="1" applyBorder="1" applyAlignment="1">
      <alignment horizontal="center" vertical="center"/>
    </xf>
    <xf numFmtId="188" fontId="65" fillId="0" borderId="21" xfId="1" applyNumberFormat="1" applyFont="1" applyFill="1" applyBorder="1" applyAlignment="1">
      <alignment horizontal="center" vertical="center" wrapText="1"/>
    </xf>
    <xf numFmtId="2" fontId="65" fillId="0" borderId="20" xfId="1" applyNumberFormat="1" applyFont="1" applyFill="1" applyBorder="1" applyAlignment="1">
      <alignment horizontal="center" vertical="center" wrapText="1"/>
    </xf>
    <xf numFmtId="188" fontId="65" fillId="0" borderId="20" xfId="1" applyNumberFormat="1" applyFont="1" applyFill="1" applyBorder="1" applyAlignment="1">
      <alignment horizontal="center" vertical="center" wrapText="1"/>
    </xf>
    <xf numFmtId="2" fontId="65" fillId="0" borderId="38" xfId="0" applyNumberFormat="1" applyFont="1" applyBorder="1" applyAlignment="1">
      <alignment horizontal="center" vertical="center" wrapText="1"/>
    </xf>
    <xf numFmtId="49" fontId="92" fillId="0" borderId="38" xfId="0" applyNumberFormat="1" applyFont="1" applyBorder="1" applyAlignment="1">
      <alignment horizontal="center" vertical="center" wrapText="1"/>
    </xf>
    <xf numFmtId="188" fontId="65" fillId="0" borderId="38" xfId="1" applyNumberFormat="1" applyFont="1" applyFill="1" applyBorder="1" applyAlignment="1">
      <alignment horizontal="center" vertical="center" wrapText="1"/>
    </xf>
    <xf numFmtId="188" fontId="65" fillId="0" borderId="38" xfId="0" applyNumberFormat="1" applyFont="1" applyBorder="1" applyAlignment="1">
      <alignment horizontal="center" vertical="center" wrapText="1"/>
    </xf>
    <xf numFmtId="0" fontId="65" fillId="0" borderId="38" xfId="0" applyFont="1" applyBorder="1" applyAlignment="1">
      <alignment horizontal="center" vertical="center" wrapText="1"/>
    </xf>
    <xf numFmtId="0" fontId="65" fillId="0" borderId="20" xfId="0" applyFont="1" applyBorder="1" applyAlignment="1">
      <alignment horizontal="center" vertical="center" wrapText="1"/>
    </xf>
    <xf numFmtId="0" fontId="92" fillId="0" borderId="0" xfId="0" applyFont="1" applyAlignment="1">
      <alignment vertical="center"/>
    </xf>
    <xf numFmtId="0" fontId="85" fillId="0" borderId="0" xfId="0" applyFont="1" applyAlignment="1">
      <alignment horizontal="center" vertical="center"/>
    </xf>
    <xf numFmtId="188" fontId="85" fillId="0" borderId="48" xfId="4" applyNumberFormat="1" applyFont="1" applyFill="1" applyBorder="1" applyAlignment="1">
      <alignment horizontal="right" vertical="center"/>
    </xf>
    <xf numFmtId="188" fontId="85" fillId="0" borderId="5" xfId="3" applyNumberFormat="1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188" fontId="66" fillId="0" borderId="5" xfId="3" applyNumberFormat="1" applyFont="1" applyBorder="1" applyAlignment="1">
      <alignment horizontal="center" vertical="center"/>
    </xf>
    <xf numFmtId="0" fontId="66" fillId="0" borderId="0" xfId="0" applyFont="1" applyAlignment="1">
      <alignment horizontal="left"/>
    </xf>
    <xf numFmtId="4" fontId="66" fillId="0" borderId="0" xfId="0" applyNumberFormat="1" applyFont="1" applyAlignment="1">
      <alignment vertical="center"/>
    </xf>
    <xf numFmtId="188" fontId="66" fillId="0" borderId="0" xfId="0" applyNumberFormat="1" applyFont="1" applyAlignment="1">
      <alignment horizontal="right"/>
    </xf>
    <xf numFmtId="43" fontId="66" fillId="0" borderId="0" xfId="1" applyFont="1" applyFill="1" applyBorder="1" applyAlignment="1">
      <alignment horizontal="right"/>
    </xf>
    <xf numFmtId="189" fontId="66" fillId="0" borderId="0" xfId="0" applyNumberFormat="1" applyFont="1" applyAlignment="1">
      <alignment horizontal="right"/>
    </xf>
    <xf numFmtId="188" fontId="66" fillId="0" borderId="0" xfId="0" applyNumberFormat="1" applyFont="1" applyAlignment="1">
      <alignment horizontal="center"/>
    </xf>
    <xf numFmtId="188" fontId="66" fillId="0" borderId="0" xfId="0" applyNumberFormat="1" applyFont="1"/>
    <xf numFmtId="0" fontId="66" fillId="0" borderId="0" xfId="0" applyFont="1"/>
    <xf numFmtId="43" fontId="66" fillId="0" borderId="0" xfId="1" applyFont="1" applyFill="1" applyBorder="1" applyAlignment="1"/>
    <xf numFmtId="43" fontId="66" fillId="0" borderId="0" xfId="4" applyFont="1" applyFill="1" applyAlignment="1"/>
    <xf numFmtId="43" fontId="66" fillId="0" borderId="0" xfId="4" applyFont="1" applyFill="1" applyAlignment="1">
      <alignment horizontal="right"/>
    </xf>
    <xf numFmtId="43" fontId="66" fillId="0" borderId="0" xfId="4" applyFont="1" applyFill="1" applyBorder="1" applyAlignment="1"/>
    <xf numFmtId="43" fontId="66" fillId="0" borderId="0" xfId="4" applyFont="1" applyFill="1" applyAlignment="1">
      <alignment vertical="center"/>
    </xf>
    <xf numFmtId="0" fontId="86" fillId="0" borderId="0" xfId="0" applyFont="1"/>
    <xf numFmtId="2" fontId="66" fillId="0" borderId="0" xfId="0" applyNumberFormat="1" applyFont="1" applyAlignment="1">
      <alignment horizontal="center" vertical="center" wrapText="1"/>
    </xf>
    <xf numFmtId="188" fontId="66" fillId="0" borderId="0" xfId="0" applyNumberFormat="1" applyFont="1" applyAlignment="1">
      <alignment horizontal="center" vertical="center" wrapText="1"/>
    </xf>
    <xf numFmtId="1" fontId="66" fillId="0" borderId="0" xfId="0" applyNumberFormat="1" applyFont="1" applyAlignment="1">
      <alignment horizontal="center" vertical="center" wrapText="1"/>
    </xf>
    <xf numFmtId="188" fontId="66" fillId="0" borderId="0" xfId="0" applyNumberFormat="1" applyFont="1" applyAlignment="1">
      <alignment vertical="center" wrapText="1"/>
    </xf>
    <xf numFmtId="0" fontId="66" fillId="0" borderId="0" xfId="0" applyFont="1" applyAlignment="1">
      <alignment vertical="center" wrapText="1"/>
    </xf>
    <xf numFmtId="0" fontId="66" fillId="0" borderId="0" xfId="0" applyFont="1" applyAlignment="1">
      <alignment horizontal="right" vertical="center" wrapText="1"/>
    </xf>
    <xf numFmtId="188" fontId="66" fillId="0" borderId="40" xfId="0" applyNumberFormat="1" applyFont="1" applyBorder="1" applyAlignment="1">
      <alignment horizontal="center" vertical="center" wrapText="1"/>
    </xf>
    <xf numFmtId="0" fontId="66" fillId="0" borderId="40" xfId="0" applyFont="1" applyBorder="1" applyAlignment="1">
      <alignment horizontal="center" vertical="center" wrapText="1"/>
    </xf>
    <xf numFmtId="0" fontId="66" fillId="0" borderId="41" xfId="0" applyFont="1" applyBorder="1" applyAlignment="1">
      <alignment horizontal="center" vertical="center" wrapText="1"/>
    </xf>
    <xf numFmtId="0" fontId="86" fillId="0" borderId="41" xfId="0" applyFont="1" applyBorder="1" applyAlignment="1">
      <alignment horizontal="center" vertical="center" wrapText="1"/>
    </xf>
    <xf numFmtId="188" fontId="66" fillId="0" borderId="41" xfId="0" applyNumberFormat="1" applyFont="1" applyBorder="1" applyAlignment="1">
      <alignment horizontal="center" vertical="center" wrapText="1"/>
    </xf>
    <xf numFmtId="188" fontId="66" fillId="0" borderId="0" xfId="0" applyNumberFormat="1" applyFont="1" applyAlignment="1">
      <alignment vertical="center"/>
    </xf>
    <xf numFmtId="0" fontId="66" fillId="0" borderId="0" xfId="0" applyFont="1" applyAlignment="1">
      <alignment horizontal="right" vertical="center"/>
    </xf>
    <xf numFmtId="0" fontId="66" fillId="0" borderId="42" xfId="0" applyFont="1" applyBorder="1" applyAlignment="1">
      <alignment horizontal="center" vertical="center" wrapText="1"/>
    </xf>
    <xf numFmtId="0" fontId="66" fillId="0" borderId="43" xfId="0" applyFont="1" applyBorder="1" applyAlignment="1">
      <alignment horizontal="center" vertical="center" wrapText="1"/>
    </xf>
    <xf numFmtId="0" fontId="86" fillId="0" borderId="43" xfId="0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center" vertical="center" wrapText="1"/>
    </xf>
    <xf numFmtId="2" fontId="66" fillId="0" borderId="0" xfId="0" applyNumberFormat="1" applyFont="1" applyAlignment="1">
      <alignment horizontal="right" vertical="center"/>
    </xf>
    <xf numFmtId="0" fontId="86" fillId="0" borderId="42" xfId="0" applyFont="1" applyBorder="1" applyAlignment="1">
      <alignment vertical="center" wrapText="1"/>
    </xf>
    <xf numFmtId="43" fontId="66" fillId="0" borderId="6" xfId="1" applyFont="1" applyFill="1" applyBorder="1" applyAlignment="1">
      <alignment vertical="center" readingOrder="1"/>
    </xf>
    <xf numFmtId="2" fontId="66" fillId="0" borderId="43" xfId="1" applyNumberFormat="1" applyFont="1" applyBorder="1" applyAlignment="1">
      <alignment horizontal="center" vertical="center"/>
    </xf>
    <xf numFmtId="2" fontId="66" fillId="3" borderId="6" xfId="0" applyNumberFormat="1" applyFont="1" applyFill="1" applyBorder="1" applyAlignment="1">
      <alignment horizontal="center" vertical="center"/>
    </xf>
    <xf numFmtId="43" fontId="66" fillId="0" borderId="43" xfId="0" applyNumberFormat="1" applyFont="1" applyBorder="1" applyAlignment="1">
      <alignment horizontal="center" vertical="center" wrapText="1"/>
    </xf>
    <xf numFmtId="43" fontId="86" fillId="0" borderId="43" xfId="1" applyFont="1" applyBorder="1" applyAlignment="1">
      <alignment horizontal="center" vertical="center" wrapText="1"/>
    </xf>
    <xf numFmtId="2" fontId="66" fillId="0" borderId="6" xfId="0" applyNumberFormat="1" applyFont="1" applyBorder="1" applyAlignment="1">
      <alignment horizontal="right" vertical="center"/>
    </xf>
    <xf numFmtId="43" fontId="66" fillId="0" borderId="43" xfId="1" applyFont="1" applyBorder="1" applyAlignment="1">
      <alignment horizontal="center" vertical="center" wrapText="1"/>
    </xf>
    <xf numFmtId="43" fontId="66" fillId="0" borderId="0" xfId="1" applyFont="1" applyFill="1" applyAlignment="1">
      <alignment vertical="center"/>
    </xf>
    <xf numFmtId="43" fontId="66" fillId="0" borderId="4" xfId="1" applyFont="1" applyFill="1" applyBorder="1" applyAlignment="1">
      <alignment vertical="center" readingOrder="1"/>
    </xf>
    <xf numFmtId="43" fontId="66" fillId="0" borderId="0" xfId="1" applyFont="1" applyFill="1" applyBorder="1" applyAlignment="1">
      <alignment vertical="center" readingOrder="1"/>
    </xf>
    <xf numFmtId="188" fontId="66" fillId="0" borderId="0" xfId="1" applyNumberFormat="1" applyFont="1" applyFill="1" applyBorder="1" applyAlignment="1">
      <alignment horizontal="right" vertical="center"/>
    </xf>
    <xf numFmtId="43" fontId="66" fillId="0" borderId="0" xfId="1" applyFont="1" applyFill="1" applyBorder="1" applyAlignment="1">
      <alignment horizontal="right" vertical="center"/>
    </xf>
    <xf numFmtId="43" fontId="66" fillId="0" borderId="0" xfId="1" applyFont="1" applyFill="1" applyBorder="1" applyAlignment="1">
      <alignment horizontal="center" vertical="center"/>
    </xf>
    <xf numFmtId="0" fontId="65" fillId="0" borderId="42" xfId="0" applyFont="1" applyBorder="1" applyAlignment="1">
      <alignment vertical="center" wrapText="1"/>
    </xf>
    <xf numFmtId="188" fontId="65" fillId="0" borderId="43" xfId="1" applyNumberFormat="1" applyFont="1" applyBorder="1" applyAlignment="1">
      <alignment horizontal="right" vertical="center"/>
    </xf>
    <xf numFmtId="188" fontId="65" fillId="0" borderId="43" xfId="0" applyNumberFormat="1" applyFont="1" applyBorder="1" applyAlignment="1">
      <alignment horizontal="right" vertical="center"/>
    </xf>
    <xf numFmtId="4" fontId="65" fillId="0" borderId="43" xfId="0" applyNumberFormat="1" applyFont="1" applyBorder="1" applyAlignment="1">
      <alignment horizontal="center" vertical="center" wrapText="1"/>
    </xf>
    <xf numFmtId="0" fontId="66" fillId="0" borderId="42" xfId="0" applyFont="1" applyBorder="1" applyAlignment="1">
      <alignment vertical="center" wrapText="1"/>
    </xf>
    <xf numFmtId="188" fontId="66" fillId="0" borderId="43" xfId="1" applyNumberFormat="1" applyFont="1" applyBorder="1" applyAlignment="1">
      <alignment horizontal="right" vertical="center"/>
    </xf>
    <xf numFmtId="4" fontId="66" fillId="0" borderId="43" xfId="0" applyNumberFormat="1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right" vertical="center"/>
    </xf>
    <xf numFmtId="2" fontId="66" fillId="0" borderId="0" xfId="0" applyNumberFormat="1" applyFont="1" applyAlignment="1">
      <alignment horizontal="center" vertical="center"/>
    </xf>
    <xf numFmtId="4" fontId="86" fillId="0" borderId="42" xfId="0" applyNumberFormat="1" applyFont="1" applyBorder="1" applyAlignment="1">
      <alignment horizontal="center" vertical="center" wrapText="1"/>
    </xf>
    <xf numFmtId="2" fontId="66" fillId="0" borderId="43" xfId="0" applyNumberFormat="1" applyFont="1" applyBorder="1" applyAlignment="1">
      <alignment horizontal="center" vertical="center" wrapText="1"/>
    </xf>
    <xf numFmtId="188" fontId="66" fillId="0" borderId="6" xfId="1" applyNumberFormat="1" applyFont="1" applyFill="1" applyBorder="1" applyAlignment="1">
      <alignment horizontal="center" vertical="center"/>
    </xf>
    <xf numFmtId="2" fontId="65" fillId="6" borderId="44" xfId="0" applyNumberFormat="1" applyFont="1" applyFill="1" applyBorder="1" applyAlignment="1">
      <alignment horizontal="left" vertical="center"/>
    </xf>
    <xf numFmtId="0" fontId="65" fillId="6" borderId="45" xfId="0" applyFont="1" applyFill="1" applyBorder="1" applyAlignment="1">
      <alignment vertical="center"/>
    </xf>
    <xf numFmtId="0" fontId="92" fillId="6" borderId="45" xfId="0" applyFont="1" applyFill="1" applyBorder="1" applyAlignment="1">
      <alignment vertical="center"/>
    </xf>
    <xf numFmtId="188" fontId="66" fillId="6" borderId="46" xfId="0" applyNumberFormat="1" applyFont="1" applyFill="1" applyBorder="1" applyAlignment="1">
      <alignment horizontal="center" vertical="center"/>
    </xf>
    <xf numFmtId="188" fontId="65" fillId="0" borderId="6" xfId="0" applyNumberFormat="1" applyFont="1" applyBorder="1" applyAlignment="1">
      <alignment horizontal="center" vertical="center" wrapText="1"/>
    </xf>
    <xf numFmtId="188" fontId="66" fillId="0" borderId="6" xfId="0" applyNumberFormat="1" applyFont="1" applyBorder="1" applyAlignment="1">
      <alignment horizontal="center" vertical="center" wrapText="1"/>
    </xf>
    <xf numFmtId="2" fontId="66" fillId="6" borderId="47" xfId="0" applyNumberFormat="1" applyFont="1" applyFill="1" applyBorder="1" applyAlignment="1">
      <alignment horizontal="left" vertical="center"/>
    </xf>
    <xf numFmtId="0" fontId="66" fillId="6" borderId="47" xfId="0" applyFont="1" applyFill="1" applyBorder="1" applyAlignment="1">
      <alignment vertical="center"/>
    </xf>
    <xf numFmtId="0" fontId="66" fillId="6" borderId="4" xfId="0" applyFont="1" applyFill="1" applyBorder="1" applyAlignment="1">
      <alignment vertical="center"/>
    </xf>
    <xf numFmtId="188" fontId="66" fillId="6" borderId="3" xfId="1" applyNumberFormat="1" applyFont="1" applyFill="1" applyBorder="1" applyAlignment="1">
      <alignment vertical="center"/>
    </xf>
    <xf numFmtId="43" fontId="66" fillId="0" borderId="6" xfId="1" applyFont="1" applyFill="1" applyBorder="1" applyAlignment="1">
      <alignment horizontal="right" vertical="center"/>
    </xf>
    <xf numFmtId="188" fontId="65" fillId="0" borderId="6" xfId="1" applyNumberFormat="1" applyFont="1" applyFill="1" applyBorder="1" applyAlignment="1">
      <alignment horizontal="right" vertical="center"/>
    </xf>
    <xf numFmtId="188" fontId="65" fillId="6" borderId="6" xfId="1" applyNumberFormat="1" applyFont="1" applyFill="1" applyBorder="1" applyAlignment="1">
      <alignment horizontal="right" vertical="center"/>
    </xf>
    <xf numFmtId="188" fontId="66" fillId="6" borderId="6" xfId="1" applyNumberFormat="1" applyFont="1" applyFill="1" applyBorder="1" applyAlignment="1">
      <alignment horizontal="center" vertical="center"/>
    </xf>
    <xf numFmtId="188" fontId="66" fillId="0" borderId="0" xfId="1" applyNumberFormat="1" applyFont="1" applyFill="1" applyAlignment="1">
      <alignment horizontal="right" vertical="center"/>
    </xf>
    <xf numFmtId="43" fontId="66" fillId="0" borderId="0" xfId="1" applyFont="1" applyFill="1" applyAlignment="1">
      <alignment horizontal="right" vertical="center"/>
    </xf>
    <xf numFmtId="2" fontId="66" fillId="6" borderId="1" xfId="0" applyNumberFormat="1" applyFont="1" applyFill="1" applyBorder="1" applyAlignment="1">
      <alignment horizontal="left" vertical="center"/>
    </xf>
    <xf numFmtId="0" fontId="66" fillId="6" borderId="1" xfId="0" applyFont="1" applyFill="1" applyBorder="1" applyAlignment="1">
      <alignment vertical="center"/>
    </xf>
    <xf numFmtId="0" fontId="66" fillId="6" borderId="48" xfId="0" applyFont="1" applyFill="1" applyBorder="1" applyAlignment="1">
      <alignment vertical="center"/>
    </xf>
    <xf numFmtId="188" fontId="66" fillId="6" borderId="49" xfId="1" applyNumberFormat="1" applyFont="1" applyFill="1" applyBorder="1" applyAlignment="1">
      <alignment vertical="center"/>
    </xf>
    <xf numFmtId="2" fontId="66" fillId="6" borderId="47" xfId="0" applyNumberFormat="1" applyFont="1" applyFill="1" applyBorder="1" applyAlignment="1">
      <alignment horizontal="center" vertical="center"/>
    </xf>
    <xf numFmtId="0" fontId="65" fillId="6" borderId="4" xfId="0" applyFont="1" applyFill="1" applyBorder="1" applyAlignment="1">
      <alignment vertical="center"/>
    </xf>
    <xf numFmtId="188" fontId="65" fillId="6" borderId="3" xfId="1" applyNumberFormat="1" applyFont="1" applyFill="1" applyBorder="1" applyAlignment="1">
      <alignment vertical="center"/>
    </xf>
    <xf numFmtId="9" fontId="66" fillId="0" borderId="0" xfId="2" applyFont="1" applyFill="1" applyAlignment="1">
      <alignment vertical="center"/>
    </xf>
    <xf numFmtId="2" fontId="66" fillId="0" borderId="47" xfId="0" applyNumberFormat="1" applyFont="1" applyBorder="1" applyAlignment="1">
      <alignment horizontal="left" vertical="center"/>
    </xf>
    <xf numFmtId="0" fontId="66" fillId="0" borderId="47" xfId="0" applyFont="1" applyBorder="1" applyAlignment="1">
      <alignment vertical="center"/>
    </xf>
    <xf numFmtId="0" fontId="66" fillId="0" borderId="4" xfId="0" applyFont="1" applyBorder="1" applyAlignment="1">
      <alignment vertical="center"/>
    </xf>
    <xf numFmtId="188" fontId="66" fillId="0" borderId="3" xfId="1" applyNumberFormat="1" applyFont="1" applyFill="1" applyBorder="1" applyAlignment="1">
      <alignment vertical="center"/>
    </xf>
    <xf numFmtId="2" fontId="66" fillId="0" borderId="0" xfId="0" applyNumberFormat="1" applyFont="1" applyAlignment="1">
      <alignment horizontal="left" vertical="center"/>
    </xf>
    <xf numFmtId="188" fontId="66" fillId="0" borderId="0" xfId="1" applyNumberFormat="1" applyFont="1" applyFill="1" applyBorder="1" applyAlignment="1">
      <alignment vertical="center"/>
    </xf>
    <xf numFmtId="2" fontId="85" fillId="0" borderId="0" xfId="0" applyNumberFormat="1" applyFont="1" applyAlignment="1">
      <alignment horizontal="right" vertical="center"/>
    </xf>
    <xf numFmtId="0" fontId="94" fillId="0" borderId="40" xfId="0" applyFont="1" applyBorder="1" applyAlignment="1">
      <alignment horizontal="center" vertical="center" wrapText="1"/>
    </xf>
    <xf numFmtId="0" fontId="66" fillId="0" borderId="50" xfId="0" applyFont="1" applyBorder="1" applyAlignment="1">
      <alignment horizontal="center" vertical="center" wrapText="1"/>
    </xf>
    <xf numFmtId="188" fontId="94" fillId="0" borderId="41" xfId="0" applyNumberFormat="1" applyFont="1" applyBorder="1" applyAlignment="1">
      <alignment horizontal="center" vertical="center" wrapText="1"/>
    </xf>
    <xf numFmtId="0" fontId="94" fillId="0" borderId="0" xfId="0" applyFont="1" applyAlignment="1">
      <alignment vertical="center"/>
    </xf>
    <xf numFmtId="0" fontId="94" fillId="0" borderId="42" xfId="0" applyFont="1" applyBorder="1" applyAlignment="1">
      <alignment vertical="center" wrapText="1"/>
    </xf>
    <xf numFmtId="2" fontId="66" fillId="0" borderId="43" xfId="1" applyNumberFormat="1" applyFont="1" applyBorder="1" applyAlignment="1">
      <alignment horizontal="center" vertical="center" wrapText="1"/>
    </xf>
    <xf numFmtId="43" fontId="93" fillId="0" borderId="43" xfId="1" applyFont="1" applyBorder="1" applyAlignment="1">
      <alignment horizontal="right" vertical="center" wrapText="1"/>
    </xf>
    <xf numFmtId="43" fontId="66" fillId="0" borderId="43" xfId="1" applyFont="1" applyBorder="1" applyAlignment="1">
      <alignment horizontal="right" vertical="center" wrapText="1"/>
    </xf>
    <xf numFmtId="43" fontId="94" fillId="0" borderId="43" xfId="1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right" vertical="center" wrapText="1"/>
    </xf>
    <xf numFmtId="43" fontId="93" fillId="0" borderId="43" xfId="1" applyFont="1" applyBorder="1" applyAlignment="1">
      <alignment horizontal="center" vertical="center" wrapText="1"/>
    </xf>
    <xf numFmtId="0" fontId="66" fillId="0" borderId="6" xfId="0" applyFont="1" applyBorder="1" applyAlignment="1">
      <alignment horizontal="center" vertical="center" wrapText="1"/>
    </xf>
    <xf numFmtId="0" fontId="95" fillId="0" borderId="6" xfId="0" applyFont="1" applyBorder="1" applyAlignment="1">
      <alignment vertical="center" wrapText="1"/>
    </xf>
    <xf numFmtId="188" fontId="65" fillId="0" borderId="6" xfId="0" applyNumberFormat="1" applyFont="1" applyBorder="1" applyAlignment="1">
      <alignment horizontal="right" vertical="center" wrapText="1"/>
    </xf>
    <xf numFmtId="43" fontId="65" fillId="0" borderId="6" xfId="1" applyFont="1" applyBorder="1" applyAlignment="1">
      <alignment horizontal="center" vertical="center" wrapText="1"/>
    </xf>
    <xf numFmtId="0" fontId="95" fillId="0" borderId="0" xfId="0" applyFont="1" applyAlignment="1">
      <alignment vertical="center"/>
    </xf>
    <xf numFmtId="188" fontId="65" fillId="0" borderId="0" xfId="0" applyNumberFormat="1" applyFont="1" applyAlignment="1">
      <alignment vertical="center"/>
    </xf>
    <xf numFmtId="188" fontId="65" fillId="0" borderId="0" xfId="0" applyNumberFormat="1" applyFont="1" applyAlignment="1">
      <alignment horizontal="right" vertical="center"/>
    </xf>
    <xf numFmtId="0" fontId="94" fillId="0" borderId="6" xfId="0" applyFont="1" applyBorder="1" applyAlignment="1">
      <alignment horizontal="left" vertical="center" wrapText="1"/>
    </xf>
    <xf numFmtId="188" fontId="66" fillId="0" borderId="6" xfId="0" applyNumberFormat="1" applyFont="1" applyBorder="1" applyAlignment="1">
      <alignment horizontal="right" vertical="center" wrapText="1"/>
    </xf>
    <xf numFmtId="43" fontId="66" fillId="0" borderId="6" xfId="1" applyFont="1" applyBorder="1" applyAlignment="1">
      <alignment horizontal="center" vertical="center" wrapText="1"/>
    </xf>
    <xf numFmtId="2" fontId="66" fillId="0" borderId="6" xfId="0" applyNumberFormat="1" applyFont="1" applyBorder="1" applyAlignment="1">
      <alignment horizontal="center" vertical="center" wrapText="1"/>
    </xf>
    <xf numFmtId="0" fontId="95" fillId="0" borderId="6" xfId="0" applyFont="1" applyBorder="1" applyAlignment="1">
      <alignment vertical="center"/>
    </xf>
    <xf numFmtId="0" fontId="94" fillId="0" borderId="6" xfId="0" applyFont="1" applyBorder="1" applyAlignment="1">
      <alignment horizontal="left" vertical="center"/>
    </xf>
    <xf numFmtId="0" fontId="65" fillId="7" borderId="0" xfId="0" applyFont="1" applyFill="1" applyAlignment="1">
      <alignment vertical="center"/>
    </xf>
    <xf numFmtId="188" fontId="66" fillId="0" borderId="51" xfId="0" applyNumberFormat="1" applyFont="1" applyBorder="1" applyAlignment="1">
      <alignment horizontal="center" vertical="center" wrapText="1"/>
    </xf>
    <xf numFmtId="188" fontId="66" fillId="0" borderId="52" xfId="0" applyNumberFormat="1" applyFont="1" applyBorder="1" applyAlignment="1">
      <alignment horizontal="center" vertical="center" wrapText="1"/>
    </xf>
    <xf numFmtId="0" fontId="66" fillId="0" borderId="52" xfId="0" applyFont="1" applyBorder="1" applyAlignment="1">
      <alignment horizontal="center" vertical="center" wrapText="1"/>
    </xf>
    <xf numFmtId="0" fontId="86" fillId="0" borderId="53" xfId="0" applyFont="1" applyBorder="1" applyAlignment="1">
      <alignment horizontal="center" vertical="center" wrapText="1"/>
    </xf>
    <xf numFmtId="0" fontId="66" fillId="0" borderId="51" xfId="0" applyFont="1" applyBorder="1" applyAlignment="1">
      <alignment horizontal="center" vertical="center" wrapText="1"/>
    </xf>
    <xf numFmtId="0" fontId="66" fillId="0" borderId="43" xfId="0" applyFont="1" applyBorder="1" applyAlignment="1">
      <alignment vertical="center" wrapText="1"/>
    </xf>
    <xf numFmtId="188" fontId="66" fillId="0" borderId="43" xfId="1" applyNumberFormat="1" applyFont="1" applyBorder="1" applyAlignment="1">
      <alignment horizontal="right" vertical="center" wrapText="1"/>
    </xf>
    <xf numFmtId="43" fontId="66" fillId="0" borderId="43" xfId="1" applyFont="1" applyBorder="1" applyAlignment="1">
      <alignment horizontal="center" vertical="center"/>
    </xf>
    <xf numFmtId="2" fontId="86" fillId="0" borderId="43" xfId="0" applyNumberFormat="1" applyFont="1" applyBorder="1" applyAlignment="1">
      <alignment horizontal="center" vertical="center" wrapText="1"/>
    </xf>
    <xf numFmtId="0" fontId="86" fillId="0" borderId="6" xfId="0" applyFont="1" applyBorder="1" applyAlignment="1">
      <alignment horizontal="center" vertical="center" wrapText="1"/>
    </xf>
    <xf numFmtId="0" fontId="65" fillId="0" borderId="3" xfId="0" applyFont="1" applyBorder="1" applyAlignment="1">
      <alignment horizontal="left" vertical="center"/>
    </xf>
    <xf numFmtId="4" fontId="65" fillId="0" borderId="6" xfId="0" applyNumberFormat="1" applyFont="1" applyBorder="1" applyAlignment="1">
      <alignment horizontal="right" vertical="center" wrapText="1"/>
    </xf>
    <xf numFmtId="4" fontId="96" fillId="0" borderId="6" xfId="0" applyNumberFormat="1" applyFont="1" applyBorder="1" applyAlignment="1">
      <alignment horizontal="right" vertical="center" wrapText="1"/>
    </xf>
    <xf numFmtId="0" fontId="66" fillId="0" borderId="3" xfId="0" applyFont="1" applyBorder="1" applyAlignment="1">
      <alignment horizontal="left" vertical="center"/>
    </xf>
    <xf numFmtId="4" fontId="66" fillId="0" borderId="6" xfId="0" applyNumberFormat="1" applyFont="1" applyBorder="1" applyAlignment="1">
      <alignment horizontal="right" vertical="center" wrapText="1"/>
    </xf>
    <xf numFmtId="4" fontId="86" fillId="0" borderId="6" xfId="0" applyNumberFormat="1" applyFont="1" applyBorder="1" applyAlignment="1">
      <alignment horizontal="right" vertical="center" wrapText="1"/>
    </xf>
    <xf numFmtId="0" fontId="97" fillId="0" borderId="0" xfId="0" applyFont="1" applyAlignment="1">
      <alignment vertical="center"/>
    </xf>
    <xf numFmtId="0" fontId="66" fillId="0" borderId="53" xfId="0" applyFont="1" applyBorder="1" applyAlignment="1">
      <alignment horizontal="center" vertical="center" wrapText="1"/>
    </xf>
    <xf numFmtId="0" fontId="97" fillId="0" borderId="51" xfId="0" applyFont="1" applyBorder="1" applyAlignment="1">
      <alignment horizontal="center" vertical="center" wrapText="1"/>
    </xf>
    <xf numFmtId="0" fontId="97" fillId="0" borderId="42" xfId="0" applyFont="1" applyBorder="1" applyAlignment="1">
      <alignment vertical="center" wrapText="1"/>
    </xf>
    <xf numFmtId="4" fontId="66" fillId="0" borderId="43" xfId="0" applyNumberFormat="1" applyFont="1" applyBorder="1" applyAlignment="1">
      <alignment horizontal="right" vertical="center" wrapText="1"/>
    </xf>
    <xf numFmtId="4" fontId="97" fillId="0" borderId="43" xfId="0" applyNumberFormat="1" applyFont="1" applyBorder="1" applyAlignment="1">
      <alignment horizontal="right" vertical="center" wrapText="1"/>
    </xf>
    <xf numFmtId="43" fontId="66" fillId="0" borderId="43" xfId="0" applyNumberFormat="1" applyFont="1" applyBorder="1" applyAlignment="1">
      <alignment horizontal="right" vertical="center" wrapText="1"/>
    </xf>
    <xf numFmtId="0" fontId="98" fillId="8" borderId="55" xfId="0" applyFont="1" applyFill="1" applyBorder="1" applyAlignment="1">
      <alignment horizontal="center" vertical="center" wrapText="1" readingOrder="1"/>
    </xf>
    <xf numFmtId="0" fontId="65" fillId="8" borderId="55" xfId="0" applyFont="1" applyFill="1" applyBorder="1" applyAlignment="1">
      <alignment horizontal="center" vertical="center" wrapText="1" readingOrder="1"/>
    </xf>
    <xf numFmtId="0" fontId="98" fillId="8" borderId="56" xfId="0" applyFont="1" applyFill="1" applyBorder="1" applyAlignment="1">
      <alignment horizontal="center" vertical="center" wrapText="1" readingOrder="1"/>
    </xf>
    <xf numFmtId="0" fontId="65" fillId="8" borderId="56" xfId="0" applyFont="1" applyFill="1" applyBorder="1" applyAlignment="1">
      <alignment horizontal="center" vertical="center" wrapText="1" readingOrder="1"/>
    </xf>
    <xf numFmtId="0" fontId="99" fillId="9" borderId="57" xfId="0" applyFont="1" applyFill="1" applyBorder="1" applyAlignment="1">
      <alignment horizontal="left" vertical="center" readingOrder="1"/>
    </xf>
    <xf numFmtId="188" fontId="65" fillId="9" borderId="58" xfId="0" applyNumberFormat="1" applyFont="1" applyFill="1" applyBorder="1" applyAlignment="1">
      <alignment horizontal="left" vertical="center" wrapText="1" readingOrder="1"/>
    </xf>
    <xf numFmtId="0" fontId="65" fillId="9" borderId="58" xfId="0" applyFont="1" applyFill="1" applyBorder="1" applyAlignment="1">
      <alignment horizontal="left" vertical="center" wrapText="1" readingOrder="1"/>
    </xf>
    <xf numFmtId="0" fontId="99" fillId="9" borderId="59" xfId="0" applyFont="1" applyFill="1" applyBorder="1" applyAlignment="1">
      <alignment horizontal="left" vertical="center" wrapText="1" readingOrder="1"/>
    </xf>
    <xf numFmtId="188" fontId="66" fillId="0" borderId="0" xfId="0" applyNumberFormat="1" applyFont="1" applyAlignment="1">
      <alignment horizontal="center" vertical="center"/>
    </xf>
    <xf numFmtId="0" fontId="99" fillId="10" borderId="60" xfId="0" applyFont="1" applyFill="1" applyBorder="1" applyAlignment="1">
      <alignment horizontal="center" vertical="center" wrapText="1" readingOrder="1"/>
    </xf>
    <xf numFmtId="188" fontId="65" fillId="10" borderId="60" xfId="0" applyNumberFormat="1" applyFont="1" applyFill="1" applyBorder="1" applyAlignment="1">
      <alignment horizontal="center" vertical="center" wrapText="1" readingOrder="1"/>
    </xf>
    <xf numFmtId="0" fontId="65" fillId="10" borderId="60" xfId="0" applyFont="1" applyFill="1" applyBorder="1" applyAlignment="1">
      <alignment horizontal="center" vertical="center" wrapText="1" readingOrder="1"/>
    </xf>
    <xf numFmtId="188" fontId="65" fillId="10" borderId="60" xfId="0" applyNumberFormat="1" applyFont="1" applyFill="1" applyBorder="1" applyAlignment="1">
      <alignment horizontal="right" vertical="center" wrapText="1" readingOrder="1"/>
    </xf>
    <xf numFmtId="2" fontId="65" fillId="10" borderId="60" xfId="1" applyNumberFormat="1" applyFont="1" applyFill="1" applyBorder="1" applyAlignment="1">
      <alignment horizontal="center" vertical="center" wrapText="1" readingOrder="1"/>
    </xf>
    <xf numFmtId="43" fontId="65" fillId="10" borderId="60" xfId="1" applyFont="1" applyFill="1" applyBorder="1" applyAlignment="1">
      <alignment horizontal="right" vertical="center" wrapText="1" readingOrder="1"/>
    </xf>
    <xf numFmtId="2" fontId="99" fillId="10" borderId="60" xfId="1" applyNumberFormat="1" applyFont="1" applyFill="1" applyBorder="1" applyAlignment="1">
      <alignment horizontal="center" vertical="center" wrapText="1" readingOrder="1"/>
    </xf>
    <xf numFmtId="188" fontId="66" fillId="0" borderId="0" xfId="1" applyNumberFormat="1" applyFont="1" applyFill="1" applyAlignment="1">
      <alignment horizontal="center" vertical="center"/>
    </xf>
    <xf numFmtId="0" fontId="99" fillId="9" borderId="60" xfId="0" applyFont="1" applyFill="1" applyBorder="1" applyAlignment="1">
      <alignment horizontal="center" vertical="center" wrapText="1" readingOrder="1"/>
    </xf>
    <xf numFmtId="0" fontId="65" fillId="9" borderId="60" xfId="0" applyFont="1" applyFill="1" applyBorder="1" applyAlignment="1">
      <alignment horizontal="center" vertical="center" wrapText="1" readingOrder="1"/>
    </xf>
    <xf numFmtId="2" fontId="65" fillId="9" borderId="60" xfId="1" applyNumberFormat="1" applyFont="1" applyFill="1" applyBorder="1" applyAlignment="1">
      <alignment horizontal="center" vertical="center" wrapText="1" readingOrder="1"/>
    </xf>
    <xf numFmtId="0" fontId="99" fillId="9" borderId="61" xfId="0" applyFont="1" applyFill="1" applyBorder="1" applyAlignment="1">
      <alignment horizontal="left" vertical="center" wrapText="1" readingOrder="1"/>
    </xf>
    <xf numFmtId="188" fontId="65" fillId="9" borderId="62" xfId="0" applyNumberFormat="1" applyFont="1" applyFill="1" applyBorder="1" applyAlignment="1">
      <alignment horizontal="left" vertical="center" wrapText="1" readingOrder="1"/>
    </xf>
    <xf numFmtId="0" fontId="65" fillId="9" borderId="62" xfId="0" applyFont="1" applyFill="1" applyBorder="1" applyAlignment="1">
      <alignment horizontal="left" vertical="center" wrapText="1" readingOrder="1"/>
    </xf>
    <xf numFmtId="0" fontId="99" fillId="9" borderId="63" xfId="0" applyFont="1" applyFill="1" applyBorder="1" applyAlignment="1">
      <alignment horizontal="left" vertical="center" wrapText="1" readingOrder="1"/>
    </xf>
    <xf numFmtId="0" fontId="99" fillId="10" borderId="60" xfId="0" applyFont="1" applyFill="1" applyBorder="1" applyAlignment="1">
      <alignment horizontal="left" vertical="center" wrapText="1" readingOrder="1"/>
    </xf>
    <xf numFmtId="0" fontId="65" fillId="10" borderId="60" xfId="0" applyFont="1" applyFill="1" applyBorder="1" applyAlignment="1">
      <alignment horizontal="right" vertical="center" wrapText="1" readingOrder="1"/>
    </xf>
    <xf numFmtId="2" fontId="65" fillId="10" borderId="60" xfId="0" applyNumberFormat="1" applyFont="1" applyFill="1" applyBorder="1" applyAlignment="1">
      <alignment horizontal="center" vertical="center" wrapText="1" readingOrder="1"/>
    </xf>
    <xf numFmtId="2" fontId="99" fillId="10" borderId="60" xfId="0" applyNumberFormat="1" applyFont="1" applyFill="1" applyBorder="1" applyAlignment="1">
      <alignment horizontal="center" vertical="center" wrapText="1" readingOrder="1"/>
    </xf>
    <xf numFmtId="0" fontId="98" fillId="8" borderId="61" xfId="0" applyFont="1" applyFill="1" applyBorder="1" applyAlignment="1">
      <alignment horizontal="left" vertical="center" readingOrder="1"/>
    </xf>
    <xf numFmtId="188" fontId="65" fillId="8" borderId="62" xfId="0" applyNumberFormat="1" applyFont="1" applyFill="1" applyBorder="1" applyAlignment="1">
      <alignment horizontal="left" vertical="center" wrapText="1" readingOrder="1"/>
    </xf>
    <xf numFmtId="0" fontId="65" fillId="8" borderId="62" xfId="0" applyFont="1" applyFill="1" applyBorder="1" applyAlignment="1">
      <alignment horizontal="left" vertical="center" wrapText="1" readingOrder="1"/>
    </xf>
    <xf numFmtId="0" fontId="98" fillId="8" borderId="63" xfId="0" applyFont="1" applyFill="1" applyBorder="1" applyAlignment="1">
      <alignment horizontal="left" vertical="center" wrapText="1" readingOrder="1"/>
    </xf>
    <xf numFmtId="0" fontId="99" fillId="11" borderId="60" xfId="0" applyFont="1" applyFill="1" applyBorder="1" applyAlignment="1">
      <alignment horizontal="left" vertical="center" wrapText="1" readingOrder="1"/>
    </xf>
    <xf numFmtId="188" fontId="65" fillId="11" borderId="60" xfId="0" applyNumberFormat="1" applyFont="1" applyFill="1" applyBorder="1" applyAlignment="1">
      <alignment horizontal="right" vertical="center" readingOrder="1"/>
    </xf>
    <xf numFmtId="2" fontId="65" fillId="11" borderId="60" xfId="1" applyNumberFormat="1" applyFont="1" applyFill="1" applyBorder="1" applyAlignment="1">
      <alignment horizontal="center" vertical="center" readingOrder="1"/>
    </xf>
    <xf numFmtId="2" fontId="99" fillId="11" borderId="60" xfId="1" applyNumberFormat="1" applyFont="1" applyFill="1" applyBorder="1" applyAlignment="1">
      <alignment horizontal="center" vertical="center" wrapText="1" readingOrder="1"/>
    </xf>
    <xf numFmtId="0" fontId="99" fillId="11" borderId="60" xfId="0" applyFont="1" applyFill="1" applyBorder="1" applyAlignment="1">
      <alignment horizontal="left" vertical="center" readingOrder="1"/>
    </xf>
    <xf numFmtId="2" fontId="99" fillId="11" borderId="60" xfId="1" applyNumberFormat="1" applyFont="1" applyFill="1" applyBorder="1" applyAlignment="1">
      <alignment horizontal="center" vertical="center" readingOrder="1"/>
    </xf>
    <xf numFmtId="188" fontId="65" fillId="11" borderId="60" xfId="0" applyNumberFormat="1" applyFont="1" applyFill="1" applyBorder="1" applyAlignment="1">
      <alignment horizontal="right" vertical="center" wrapText="1" readingOrder="1"/>
    </xf>
    <xf numFmtId="43" fontId="66" fillId="0" borderId="0" xfId="4" applyFont="1" applyAlignment="1">
      <alignment vertical="center"/>
    </xf>
    <xf numFmtId="0" fontId="20" fillId="0" borderId="40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188" fontId="21" fillId="0" borderId="4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4" fillId="0" borderId="2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0" fillId="0" borderId="54" xfId="0" applyFont="1" applyBorder="1" applyAlignment="1">
      <alignment horizontal="center" vertical="center" wrapText="1"/>
    </xf>
    <xf numFmtId="188" fontId="21" fillId="0" borderId="54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188" fontId="21" fillId="0" borderId="2" xfId="0" applyNumberFormat="1" applyFont="1" applyBorder="1" applyAlignment="1">
      <alignment horizontal="center" vertical="center" wrapText="1"/>
    </xf>
    <xf numFmtId="188" fontId="21" fillId="0" borderId="5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2" fillId="8" borderId="55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0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188" fontId="22" fillId="8" borderId="55" xfId="0" applyNumberFormat="1" applyFont="1" applyFill="1" applyBorder="1" applyAlignment="1">
      <alignment horizontal="center" vertical="center" wrapText="1" readingOrder="1"/>
    </xf>
    <xf numFmtId="188" fontId="22" fillId="8" borderId="56" xfId="0" applyNumberFormat="1" applyFont="1" applyFill="1" applyBorder="1" applyAlignment="1">
      <alignment horizontal="center" vertical="center" wrapText="1" readingOrder="1"/>
    </xf>
    <xf numFmtId="2" fontId="4" fillId="15" borderId="2" xfId="1" applyNumberFormat="1" applyFont="1" applyFill="1" applyBorder="1" applyAlignment="1">
      <alignment horizontal="center" vertical="center"/>
    </xf>
    <xf numFmtId="2" fontId="4" fillId="15" borderId="5" xfId="1" applyNumberFormat="1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4" xfId="0" applyNumberFormat="1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2" fontId="5" fillId="0" borderId="2" xfId="1" applyNumberFormat="1" applyFont="1" applyFill="1" applyBorder="1" applyAlignment="1">
      <alignment horizontal="center" vertical="center"/>
    </xf>
    <xf numFmtId="2" fontId="5" fillId="0" borderId="5" xfId="1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4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4" fillId="0" borderId="76" xfId="0" applyNumberFormat="1" applyFont="1" applyBorder="1" applyAlignment="1">
      <alignment horizontal="center" vertical="center"/>
    </xf>
    <xf numFmtId="2" fontId="4" fillId="0" borderId="77" xfId="0" applyNumberFormat="1" applyFont="1" applyBorder="1" applyAlignment="1">
      <alignment horizontal="center" vertical="center"/>
    </xf>
    <xf numFmtId="2" fontId="5" fillId="0" borderId="76" xfId="0" applyNumberFormat="1" applyFont="1" applyBorder="1" applyAlignment="1">
      <alignment horizontal="center" vertical="center"/>
    </xf>
    <xf numFmtId="2" fontId="5" fillId="0" borderId="77" xfId="0" applyNumberFormat="1" applyFont="1" applyBorder="1" applyAlignment="1">
      <alignment horizontal="center" vertical="center"/>
    </xf>
    <xf numFmtId="2" fontId="4" fillId="0" borderId="72" xfId="0" applyNumberFormat="1" applyFont="1" applyBorder="1" applyAlignment="1">
      <alignment horizontal="center" vertical="center"/>
    </xf>
    <xf numFmtId="2" fontId="4" fillId="0" borderId="73" xfId="0" applyNumberFormat="1" applyFont="1" applyBorder="1" applyAlignment="1">
      <alignment horizontal="center" vertical="center"/>
    </xf>
    <xf numFmtId="2" fontId="5" fillId="0" borderId="72" xfId="0" applyNumberFormat="1" applyFont="1" applyBorder="1" applyAlignment="1">
      <alignment horizontal="center" vertical="center"/>
    </xf>
    <xf numFmtId="2" fontId="5" fillId="0" borderId="73" xfId="0" applyNumberFormat="1" applyFont="1" applyBorder="1" applyAlignment="1">
      <alignment horizontal="center" vertical="center"/>
    </xf>
    <xf numFmtId="2" fontId="4" fillId="0" borderId="74" xfId="0" applyNumberFormat="1" applyFont="1" applyBorder="1" applyAlignment="1">
      <alignment horizontal="center" vertical="center"/>
    </xf>
    <xf numFmtId="2" fontId="4" fillId="0" borderId="75" xfId="0" applyNumberFormat="1" applyFont="1" applyBorder="1" applyAlignment="1">
      <alignment horizontal="center" vertical="center"/>
    </xf>
    <xf numFmtId="2" fontId="5" fillId="0" borderId="74" xfId="0" applyNumberFormat="1" applyFont="1" applyBorder="1" applyAlignment="1">
      <alignment horizontal="center" vertical="center"/>
    </xf>
    <xf numFmtId="2" fontId="5" fillId="0" borderId="75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/>
    </xf>
    <xf numFmtId="2" fontId="5" fillId="6" borderId="72" xfId="0" applyNumberFormat="1" applyFont="1" applyFill="1" applyBorder="1" applyAlignment="1">
      <alignment horizontal="center" vertical="center"/>
    </xf>
    <xf numFmtId="2" fontId="5" fillId="6" borderId="73" xfId="0" applyNumberFormat="1" applyFont="1" applyFill="1" applyBorder="1" applyAlignment="1">
      <alignment horizontal="center" vertical="center"/>
    </xf>
    <xf numFmtId="2" fontId="5" fillId="6" borderId="74" xfId="0" applyNumberFormat="1" applyFont="1" applyFill="1" applyBorder="1" applyAlignment="1">
      <alignment horizontal="center" vertical="center"/>
    </xf>
    <xf numFmtId="2" fontId="5" fillId="6" borderId="75" xfId="0" applyNumberFormat="1" applyFont="1" applyFill="1" applyBorder="1" applyAlignment="1">
      <alignment horizontal="center" vertical="center"/>
    </xf>
    <xf numFmtId="2" fontId="5" fillId="6" borderId="76" xfId="0" applyNumberFormat="1" applyFont="1" applyFill="1" applyBorder="1" applyAlignment="1">
      <alignment horizontal="center" vertical="center"/>
    </xf>
    <xf numFmtId="2" fontId="5" fillId="6" borderId="77" xfId="0" applyNumberFormat="1" applyFont="1" applyFill="1" applyBorder="1" applyAlignment="1">
      <alignment horizontal="center" vertical="center"/>
    </xf>
    <xf numFmtId="2" fontId="5" fillId="6" borderId="3" xfId="0" applyNumberFormat="1" applyFont="1" applyFill="1" applyBorder="1" applyAlignment="1">
      <alignment horizontal="center" vertical="center"/>
    </xf>
    <xf numFmtId="2" fontId="5" fillId="6" borderId="4" xfId="0" applyNumberFormat="1" applyFont="1" applyFill="1" applyBorder="1" applyAlignment="1">
      <alignment horizontal="center" vertical="center"/>
    </xf>
    <xf numFmtId="2" fontId="4" fillId="0" borderId="2" xfId="4" applyNumberFormat="1" applyFont="1" applyFill="1" applyBorder="1" applyAlignment="1">
      <alignment horizontal="center" vertical="center"/>
    </xf>
    <xf numFmtId="2" fontId="4" fillId="0" borderId="5" xfId="4" applyNumberFormat="1" applyFont="1" applyFill="1" applyBorder="1" applyAlignment="1">
      <alignment horizontal="center" vertical="center"/>
    </xf>
    <xf numFmtId="2" fontId="5" fillId="18" borderId="3" xfId="0" applyNumberFormat="1" applyFont="1" applyFill="1" applyBorder="1" applyAlignment="1">
      <alignment horizontal="center" vertical="center"/>
    </xf>
    <xf numFmtId="2" fontId="5" fillId="18" borderId="4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2" fontId="66" fillId="0" borderId="2" xfId="4" applyNumberFormat="1" applyFont="1" applyFill="1" applyBorder="1" applyAlignment="1">
      <alignment horizontal="center" vertical="center"/>
    </xf>
    <xf numFmtId="2" fontId="66" fillId="0" borderId="5" xfId="4" applyNumberFormat="1" applyFont="1" applyFill="1" applyBorder="1" applyAlignment="1">
      <alignment horizontal="center" vertical="center"/>
    </xf>
    <xf numFmtId="2" fontId="66" fillId="0" borderId="3" xfId="0" applyNumberFormat="1" applyFont="1" applyBorder="1" applyAlignment="1">
      <alignment horizontal="center" vertical="center"/>
    </xf>
    <xf numFmtId="2" fontId="66" fillId="0" borderId="4" xfId="0" applyNumberFormat="1" applyFont="1" applyBorder="1" applyAlignment="1">
      <alignment horizontal="center" vertical="center"/>
    </xf>
    <xf numFmtId="2" fontId="65" fillId="18" borderId="3" xfId="0" applyNumberFormat="1" applyFont="1" applyFill="1" applyBorder="1" applyAlignment="1">
      <alignment horizontal="center" vertical="center"/>
    </xf>
    <xf numFmtId="2" fontId="65" fillId="18" borderId="4" xfId="0" applyNumberFormat="1" applyFont="1" applyFill="1" applyBorder="1" applyAlignment="1">
      <alignment horizontal="center" vertical="center"/>
    </xf>
    <xf numFmtId="0" fontId="66" fillId="0" borderId="3" xfId="0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right" vertical="center"/>
    </xf>
    <xf numFmtId="0" fontId="81" fillId="0" borderId="0" xfId="0" applyFont="1" applyAlignment="1">
      <alignment horizontal="left"/>
    </xf>
    <xf numFmtId="0" fontId="66" fillId="0" borderId="0" xfId="0" applyFont="1" applyAlignment="1">
      <alignment horizontal="left" vertical="top" wrapText="1"/>
    </xf>
    <xf numFmtId="0" fontId="66" fillId="0" borderId="0" xfId="0" applyFont="1" applyAlignment="1">
      <alignment horizontal="left" vertical="top"/>
    </xf>
    <xf numFmtId="0" fontId="66" fillId="0" borderId="1" xfId="0" applyFont="1" applyBorder="1" applyAlignment="1">
      <alignment horizontal="right" vertical="center"/>
    </xf>
    <xf numFmtId="0" fontId="66" fillId="0" borderId="0" xfId="0" applyFont="1" applyAlignment="1">
      <alignment horizontal="left"/>
    </xf>
    <xf numFmtId="0" fontId="86" fillId="0" borderId="40" xfId="0" applyFont="1" applyBorder="1" applyAlignment="1">
      <alignment horizontal="center" vertical="center" wrapText="1"/>
    </xf>
    <xf numFmtId="0" fontId="86" fillId="0" borderId="42" xfId="0" applyFont="1" applyBorder="1" applyAlignment="1">
      <alignment horizontal="center" vertical="center" wrapText="1"/>
    </xf>
    <xf numFmtId="188" fontId="66" fillId="0" borderId="40" xfId="0" applyNumberFormat="1" applyFont="1" applyBorder="1" applyAlignment="1">
      <alignment horizontal="center" vertical="center" wrapText="1"/>
    </xf>
    <xf numFmtId="188" fontId="66" fillId="0" borderId="42" xfId="0" applyNumberFormat="1" applyFont="1" applyBorder="1" applyAlignment="1">
      <alignment horizontal="center" vertical="center" wrapText="1"/>
    </xf>
    <xf numFmtId="0" fontId="66" fillId="0" borderId="40" xfId="0" applyFont="1" applyBorder="1" applyAlignment="1">
      <alignment horizontal="center" vertical="center" wrapText="1"/>
    </xf>
    <xf numFmtId="0" fontId="66" fillId="0" borderId="42" xfId="0" applyFont="1" applyBorder="1" applyAlignment="1">
      <alignment horizontal="center" vertical="center" wrapText="1"/>
    </xf>
    <xf numFmtId="2" fontId="65" fillId="0" borderId="3" xfId="0" applyNumberFormat="1" applyFont="1" applyBorder="1" applyAlignment="1">
      <alignment horizontal="center" vertical="center" wrapText="1"/>
    </xf>
    <xf numFmtId="2" fontId="65" fillId="0" borderId="4" xfId="0" applyNumberFormat="1" applyFont="1" applyBorder="1" applyAlignment="1">
      <alignment horizontal="center" vertical="center" wrapText="1"/>
    </xf>
    <xf numFmtId="0" fontId="94" fillId="0" borderId="2" xfId="0" applyFont="1" applyBorder="1" applyAlignment="1">
      <alignment horizontal="center" vertical="center" wrapText="1"/>
    </xf>
    <xf numFmtId="0" fontId="94" fillId="0" borderId="5" xfId="0" applyFont="1" applyBorder="1" applyAlignment="1">
      <alignment horizontal="center" vertical="center" wrapText="1"/>
    </xf>
    <xf numFmtId="188" fontId="66" fillId="0" borderId="2" xfId="0" applyNumberFormat="1" applyFont="1" applyBorder="1" applyAlignment="1">
      <alignment horizontal="center" vertical="center" wrapText="1"/>
    </xf>
    <xf numFmtId="188" fontId="66" fillId="0" borderId="5" xfId="0" applyNumberFormat="1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66" fillId="0" borderId="5" xfId="0" applyFont="1" applyBorder="1" applyAlignment="1">
      <alignment horizontal="center" vertical="center" wrapText="1"/>
    </xf>
    <xf numFmtId="0" fontId="86" fillId="0" borderId="54" xfId="0" applyFont="1" applyBorder="1" applyAlignment="1">
      <alignment horizontal="center" vertical="center" wrapText="1"/>
    </xf>
    <xf numFmtId="188" fontId="66" fillId="0" borderId="54" xfId="0" applyNumberFormat="1" applyFont="1" applyBorder="1" applyAlignment="1">
      <alignment horizontal="center" vertical="center" wrapText="1"/>
    </xf>
    <xf numFmtId="0" fontId="66" fillId="0" borderId="54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86" fillId="0" borderId="5" xfId="0" applyFont="1" applyBorder="1" applyAlignment="1">
      <alignment horizontal="center" vertical="center" wrapText="1"/>
    </xf>
    <xf numFmtId="0" fontId="86" fillId="0" borderId="3" xfId="0" applyFont="1" applyBorder="1" applyAlignment="1">
      <alignment horizontal="center" vertical="center" wrapText="1"/>
    </xf>
    <xf numFmtId="0" fontId="86" fillId="0" borderId="4" xfId="0" applyFont="1" applyBorder="1" applyAlignment="1">
      <alignment horizontal="center" vertical="center" wrapText="1"/>
    </xf>
    <xf numFmtId="0" fontId="97" fillId="0" borderId="40" xfId="0" applyFont="1" applyBorder="1" applyAlignment="1">
      <alignment horizontal="center" vertical="center" wrapText="1"/>
    </xf>
    <xf numFmtId="0" fontId="97" fillId="0" borderId="54" xfId="0" applyFont="1" applyBorder="1" applyAlignment="1">
      <alignment horizontal="center" vertical="center" wrapText="1"/>
    </xf>
    <xf numFmtId="0" fontId="97" fillId="0" borderId="42" xfId="0" applyFont="1" applyBorder="1" applyAlignment="1">
      <alignment horizontal="center" vertical="center" wrapText="1"/>
    </xf>
    <xf numFmtId="0" fontId="65" fillId="8" borderId="55" xfId="0" applyFont="1" applyFill="1" applyBorder="1" applyAlignment="1">
      <alignment horizontal="center" vertical="center" wrapText="1" readingOrder="1"/>
    </xf>
    <xf numFmtId="0" fontId="65" fillId="8" borderId="56" xfId="0" applyFont="1" applyFill="1" applyBorder="1" applyAlignment="1">
      <alignment horizontal="center" vertical="center" wrapText="1" readingOrder="1"/>
    </xf>
    <xf numFmtId="0" fontId="98" fillId="8" borderId="55" xfId="0" applyFont="1" applyFill="1" applyBorder="1" applyAlignment="1">
      <alignment horizontal="center" vertical="center" wrapText="1" readingOrder="1"/>
    </xf>
    <xf numFmtId="0" fontId="98" fillId="8" borderId="56" xfId="0" applyFont="1" applyFill="1" applyBorder="1" applyAlignment="1">
      <alignment horizontal="center" vertical="center" wrapText="1" readingOrder="1"/>
    </xf>
    <xf numFmtId="188" fontId="65" fillId="8" borderId="55" xfId="0" applyNumberFormat="1" applyFont="1" applyFill="1" applyBorder="1" applyAlignment="1">
      <alignment horizontal="center" vertical="center" wrapText="1" readingOrder="1"/>
    </xf>
    <xf numFmtId="188" fontId="65" fillId="8" borderId="56" xfId="0" applyNumberFormat="1" applyFont="1" applyFill="1" applyBorder="1" applyAlignment="1">
      <alignment horizontal="center" vertical="center" wrapText="1" readingOrder="1"/>
    </xf>
  </cellXfs>
  <cellStyles count="6">
    <cellStyle name="จุลภาค" xfId="4" builtinId="3"/>
    <cellStyle name="จุลภาค 2" xfId="1" xr:uid="{00000000-0005-0000-0000-000001000000}"/>
    <cellStyle name="ปกติ" xfId="0" builtinId="0"/>
    <cellStyle name="ปกติ 2" xfId="3" xr:uid="{00000000-0005-0000-0000-000003000000}"/>
    <cellStyle name="เปอร์เซ็นต์" xfId="5" builtinId="5"/>
    <cellStyle name="เปอร์เซ็นต์ 2" xfId="2" xr:uid="{00000000-0005-0000-0000-000005000000}"/>
  </cellStyles>
  <dxfs count="0"/>
  <tableStyles count="0" defaultTableStyle="TableStyleMedium2" defaultPivotStyle="PivotStyleLight16"/>
  <colors>
    <mruColors>
      <color rgb="FF7EBB55"/>
      <color rgb="FF9900CC"/>
      <color rgb="FF3333CC"/>
      <color rgb="FFFFFFCC"/>
      <color rgb="FF66FF33"/>
      <color rgb="FF53B907"/>
      <color rgb="FF8DC369"/>
      <color rgb="FFFF6600"/>
      <color rgb="FFD462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9.xml"/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2.xml"/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5.xml"/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8.xml"/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0.xml"/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66'!$A$54:$C$54</c:f>
              <c:strCache>
                <c:ptCount val="3"/>
                <c:pt idx="0">
                  <c:v>งบประมาณ
เหลื่อมปี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66'!$A$55:$C$55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112499003.67999999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9"/>
        <c:axId val="246728832"/>
        <c:axId val="193479064"/>
      </c:barChart>
      <c:catAx>
        <c:axId val="246728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9064"/>
        <c:crosses val="autoZero"/>
        <c:auto val="1"/>
        <c:lblAlgn val="ctr"/>
        <c:lblOffset val="100"/>
        <c:noMultiLvlLbl val="0"/>
      </c:catAx>
      <c:valAx>
        <c:axId val="19347906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6728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24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66'!$B$72:$D$72</c:f>
              <c:numCache>
                <c:formatCode>#,##0.00,,</c:formatCode>
                <c:ptCount val="3"/>
                <c:pt idx="0">
                  <c:v>3363395507.79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24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24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193478672"/>
        <c:axId val="193477496"/>
      </c:barChart>
      <c:catAx>
        <c:axId val="193478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3477496"/>
        <c:crosses val="autoZero"/>
        <c:auto val="1"/>
        <c:lblAlgn val="ctr"/>
        <c:lblOffset val="100"/>
        <c:noMultiLvlLbl val="0"/>
      </c:catAx>
      <c:valAx>
        <c:axId val="1934774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34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66'!$B$22:$D$22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24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66'!$B$23:$D$23</c:f>
              <c:numCache>
                <c:formatCode>#,##0.00,,</c:formatCode>
                <c:ptCount val="3"/>
                <c:pt idx="0">
                  <c:v>5212825640.1499996</c:v>
                </c:pt>
                <c:pt idx="1">
                  <c:v>5045827548.8599997</c:v>
                </c:pt>
                <c:pt idx="2">
                  <c:v>166998091.28999999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193478280"/>
        <c:axId val="193479456"/>
      </c:barChart>
      <c:lineChart>
        <c:grouping val="standard"/>
        <c:varyColors val="0"/>
        <c:ser>
          <c:idx val="2"/>
          <c:order val="2"/>
          <c:tx>
            <c:strRef>
              <c:f>'กราฟ 24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478280"/>
        <c:axId val="193479456"/>
      </c:lineChart>
      <c:lineChart>
        <c:grouping val="standard"/>
        <c:varyColors val="0"/>
        <c:ser>
          <c:idx val="3"/>
          <c:order val="3"/>
          <c:tx>
            <c:strRef>
              <c:f>'กราฟ 24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66'!$B$25:$D$25</c:f>
              <c:numCache>
                <c:formatCode>0.00%</c:formatCode>
                <c:ptCount val="3"/>
                <c:pt idx="0">
                  <c:v>0.62016848269102431</c:v>
                </c:pt>
                <c:pt idx="1">
                  <c:v>0.66340998757810632</c:v>
                </c:pt>
                <c:pt idx="2">
                  <c:v>0.20885129332463995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848968"/>
        <c:axId val="193479848"/>
      </c:lineChart>
      <c:catAx>
        <c:axId val="193478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9456"/>
        <c:crosses val="autoZero"/>
        <c:auto val="1"/>
        <c:lblAlgn val="ctr"/>
        <c:lblOffset val="100"/>
        <c:noMultiLvlLbl val="0"/>
      </c:catAx>
      <c:valAx>
        <c:axId val="19347945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8280"/>
        <c:crosses val="autoZero"/>
        <c:crossBetween val="between"/>
      </c:valAx>
      <c:valAx>
        <c:axId val="19347984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48968"/>
        <c:crosses val="max"/>
        <c:crossBetween val="between"/>
      </c:valAx>
      <c:catAx>
        <c:axId val="248848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3479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66'!$B$34:$D$34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24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66'!$B$35:$D$35</c:f>
              <c:numCache>
                <c:formatCode>#,##0.00,,</c:formatCode>
                <c:ptCount val="3"/>
                <c:pt idx="0">
                  <c:v>5263223270.5100002</c:v>
                </c:pt>
                <c:pt idx="1">
                  <c:v>5051629714.7200003</c:v>
                </c:pt>
                <c:pt idx="2">
                  <c:v>211593555.78999999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48851712"/>
        <c:axId val="248849360"/>
      </c:barChart>
      <c:lineChart>
        <c:grouping val="standard"/>
        <c:varyColors val="0"/>
        <c:ser>
          <c:idx val="2"/>
          <c:order val="2"/>
          <c:tx>
            <c:strRef>
              <c:f>'กราฟ 24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24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EBB55"/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66'!$B$37:$D$37</c:f>
              <c:numCache>
                <c:formatCode>0.00%</c:formatCode>
                <c:ptCount val="3"/>
                <c:pt idx="0">
                  <c:v>0.62616427539716302</c:v>
                </c:pt>
                <c:pt idx="1">
                  <c:v>0.66417283861568854</c:v>
                </c:pt>
                <c:pt idx="2">
                  <c:v>0.26462331062910233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2104"/>
        <c:axId val="248852496"/>
      </c:lineChart>
      <c:catAx>
        <c:axId val="24885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49360"/>
        <c:crosses val="autoZero"/>
        <c:auto val="1"/>
        <c:lblAlgn val="ctr"/>
        <c:lblOffset val="100"/>
        <c:noMultiLvlLbl val="0"/>
      </c:catAx>
      <c:valAx>
        <c:axId val="24884936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1712"/>
        <c:crosses val="autoZero"/>
        <c:crossBetween val="between"/>
      </c:valAx>
      <c:valAx>
        <c:axId val="24885249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2104"/>
        <c:crosses val="max"/>
        <c:crossBetween val="between"/>
      </c:valAx>
      <c:catAx>
        <c:axId val="248852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88524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12330431256"/>
          <c:y val="4.3226992456472088E-2"/>
          <c:w val="0.63931101052931694"/>
          <c:h val="0.7837344594011281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invertIfNegative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66'!$A$90:$C$90</c:f>
              <c:strCache>
                <c:ptCount val="3"/>
                <c:pt idx="0">
                  <c:v>งบประมาณ
เหลื่อมปี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66'!$A$91:$C$91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1484414420.3799999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0928"/>
        <c:axId val="248856024"/>
      </c:barChart>
      <c:catAx>
        <c:axId val="248850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6024"/>
        <c:crosses val="autoZero"/>
        <c:auto val="1"/>
        <c:lblAlgn val="ctr"/>
        <c:lblOffset val="100"/>
        <c:noMultiLvlLbl val="0"/>
      </c:catAx>
      <c:valAx>
        <c:axId val="2488560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0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62E-4B9A-A18A-749E18D174C0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62E-4B9A-A18A-749E18D174C0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D62E-4B9A-A18A-749E18D174C0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62E-4B9A-A18A-749E18D174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6 67'!$B$55:$C$55</c:f>
              <c:numCache>
                <c:formatCode>_(* #,##0.00_);_(* \(#,##0.00\);_(* "-"??_);_(@_)</c:formatCode>
                <c:ptCount val="2"/>
                <c:pt idx="0">
                  <c:v>1444.84</c:v>
                </c:pt>
                <c:pt idx="1">
                  <c:v>348.91000000000008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2E-4B9A-A18A-749E18D174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32-4C55-B947-0F140B35E4DB}"/>
            </c:ext>
          </c:extLst>
        </c:ser>
        <c:ser>
          <c:idx val="1"/>
          <c:order val="1"/>
          <c:tx>
            <c:strRef>
              <c:f>'กราฟ 30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32-4C55-B947-0F140B35E4DB}"/>
            </c:ext>
          </c:extLst>
        </c:ser>
        <c:ser>
          <c:idx val="2"/>
          <c:order val="2"/>
          <c:tx>
            <c:strRef>
              <c:f>'กราฟ 30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32-4C55-B947-0F140B35E4D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A86-43A9-931E-1F8EE7891426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A86-43A9-931E-1F8EE7891426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86-43A9-931E-1F8EE7891426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86-43A9-931E-1F8EE78914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A86-43A9-931E-1F8EE7891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67'!$B$34:$D$34</c:f>
              <c:numCache>
                <c:formatCode>#,##0.00,,</c:formatCode>
                <c:ptCount val="3"/>
                <c:pt idx="0">
                  <c:v>28529934779.889999</c:v>
                </c:pt>
                <c:pt idx="1">
                  <c:v>17884562245.220001</c:v>
                </c:pt>
                <c:pt idx="2">
                  <c:v>10645372534.67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5A-494A-B668-95EBE9DDCA4E}"/>
            </c:ext>
          </c:extLst>
        </c:ser>
        <c:ser>
          <c:idx val="1"/>
          <c:order val="1"/>
          <c:tx>
            <c:strRef>
              <c:f>'กราฟ 30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67'!$B$35:$D$35</c:f>
              <c:numCache>
                <c:formatCode>#,##0.00,,</c:formatCode>
                <c:ptCount val="3"/>
                <c:pt idx="0">
                  <c:v>22955443301.150002</c:v>
                </c:pt>
                <c:pt idx="1">
                  <c:v>15827544152.32</c:v>
                </c:pt>
                <c:pt idx="2">
                  <c:v>7127899148.8299999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5A-494A-B668-95EBE9DDCA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30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75A-494A-B668-95EBE9DDCA4E}"/>
            </c:ext>
          </c:extLst>
        </c:ser>
        <c:ser>
          <c:idx val="3"/>
          <c:order val="3"/>
          <c:tx>
            <c:strRef>
              <c:f>'กราฟ 30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67'!$B$37:$D$37</c:f>
              <c:numCache>
                <c:formatCode>0.00%</c:formatCode>
                <c:ptCount val="3"/>
                <c:pt idx="0">
                  <c:v>0.8046090353256149</c:v>
                </c:pt>
                <c:pt idx="1">
                  <c:v>0.8849835928497618</c:v>
                </c:pt>
                <c:pt idx="2">
                  <c:v>0.66957723890035381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75A-494A-B668-95EBE9DDCA4E}"/>
            </c:ext>
          </c:extLst>
        </c:ser>
        <c:ser>
          <c:idx val="4"/>
          <c:order val="4"/>
          <c:tx>
            <c:strRef>
              <c:f>'กราฟ 30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75A-494A-B668-95EBE9DDCA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67'!$B$22:$D$22</c:f>
              <c:numCache>
                <c:formatCode>#,##0.00,,</c:formatCode>
                <c:ptCount val="3"/>
                <c:pt idx="0">
                  <c:v>28529934779.889999</c:v>
                </c:pt>
                <c:pt idx="1">
                  <c:v>17884562245.220001</c:v>
                </c:pt>
                <c:pt idx="2">
                  <c:v>10645372534.67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53-457D-8EDC-3F35E5A32EC5}"/>
            </c:ext>
          </c:extLst>
        </c:ser>
        <c:ser>
          <c:idx val="1"/>
          <c:order val="1"/>
          <c:tx>
            <c:strRef>
              <c:f>'กราฟ 30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67'!$B$23:$D$23</c:f>
              <c:numCache>
                <c:formatCode>#,##0.00,,</c:formatCode>
                <c:ptCount val="3"/>
                <c:pt idx="0">
                  <c:v>20448962319.169998</c:v>
                </c:pt>
                <c:pt idx="1">
                  <c:v>15713890397.949999</c:v>
                </c:pt>
                <c:pt idx="2">
                  <c:v>4735071921.2199993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53-457D-8EDC-3F35E5A32EC5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30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D53-457D-8EDC-3F35E5A32EC5}"/>
            </c:ext>
          </c:extLst>
        </c:ser>
        <c:ser>
          <c:idx val="3"/>
          <c:order val="3"/>
          <c:tx>
            <c:strRef>
              <c:f>'กราฟ 30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67'!$B$25:$D$25</c:f>
              <c:numCache>
                <c:formatCode>0.00%</c:formatCode>
                <c:ptCount val="3"/>
                <c:pt idx="0">
                  <c:v>0.71675461149613051</c:v>
                </c:pt>
                <c:pt idx="1">
                  <c:v>0.87862874039032424</c:v>
                </c:pt>
                <c:pt idx="2">
                  <c:v>0.44480095983477796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D53-457D-8EDC-3F35E5A32EC5}"/>
            </c:ext>
          </c:extLst>
        </c:ser>
        <c:ser>
          <c:idx val="4"/>
          <c:order val="4"/>
          <c:tx>
            <c:strRef>
              <c:f>'กราฟ 30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30 6 67'!$B$8:$D$8</c:f>
              <c:numCache>
                <c:formatCode>0.00%</c:formatCode>
                <c:ptCount val="3"/>
                <c:pt idx="0">
                  <c:v>0.55297562461141447</c:v>
                </c:pt>
                <c:pt idx="1">
                  <c:v>0.83577458516129943</c:v>
                </c:pt>
                <c:pt idx="2">
                  <c:v>0.2575777203594099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D53-457D-8EDC-3F35E5A32EC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4C4-41A0-A8D6-19D11405AFC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C4-41A0-A8D6-19D11405AFC1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4C4-41A0-A8D6-19D11405AFC1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C4-41A0-A8D6-19D11405AF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6 67'!$B$55:$C$55</c:f>
              <c:numCache>
                <c:formatCode>_(* #,##0.00_);_(* \(#,##0.00\);_(* "-"??_);_(@_)</c:formatCode>
                <c:ptCount val="2"/>
                <c:pt idx="0">
                  <c:v>1429.78</c:v>
                </c:pt>
                <c:pt idx="1">
                  <c:v>363.97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C4-41A0-A8D6-19D11405AF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01-4CB9-9364-92594FB82B14}"/>
            </c:ext>
          </c:extLst>
        </c:ser>
        <c:ser>
          <c:idx val="1"/>
          <c:order val="1"/>
          <c:tx>
            <c:strRef>
              <c:f>'กราฟ 25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01-4CB9-9364-92594FB82B14}"/>
            </c:ext>
          </c:extLst>
        </c:ser>
        <c:ser>
          <c:idx val="2"/>
          <c:order val="2"/>
          <c:tx>
            <c:strRef>
              <c:f>'กราฟ 25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01-4CB9-9364-92594FB82B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137-4B4E-B73D-2A05E70278A7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137-4B4E-B73D-2A05E70278A7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137-4B4E-B73D-2A05E70278A7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137-4B4E-B73D-2A05E70278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37-4B4E-B73D-2A05E7027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67'!$B$34:$D$34</c:f>
              <c:numCache>
                <c:formatCode>#,##0.00,,</c:formatCode>
                <c:ptCount val="3"/>
                <c:pt idx="0">
                  <c:v>28311308764.700001</c:v>
                </c:pt>
                <c:pt idx="1">
                  <c:v>17826698135.740002</c:v>
                </c:pt>
                <c:pt idx="2">
                  <c:v>10484610628.959999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59-4B50-8690-3580CA297C82}"/>
            </c:ext>
          </c:extLst>
        </c:ser>
        <c:ser>
          <c:idx val="1"/>
          <c:order val="1"/>
          <c:tx>
            <c:strRef>
              <c:f>'กราฟ 25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67'!$B$35:$D$35</c:f>
              <c:numCache>
                <c:formatCode>#,##0.00,,</c:formatCode>
                <c:ptCount val="3"/>
                <c:pt idx="0">
                  <c:v>22479640462.450001</c:v>
                </c:pt>
                <c:pt idx="1">
                  <c:v>15750242249.559999</c:v>
                </c:pt>
                <c:pt idx="2">
                  <c:v>6729398212.8900003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59-4B50-8690-3580CA297C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E59-4B50-8690-3580CA297C82}"/>
            </c:ext>
          </c:extLst>
        </c:ser>
        <c:ser>
          <c:idx val="3"/>
          <c:order val="3"/>
          <c:tx>
            <c:strRef>
              <c:f>'กราฟ 25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67'!$B$37:$D$37</c:f>
              <c:numCache>
                <c:formatCode>0.00%</c:formatCode>
                <c:ptCount val="3"/>
                <c:pt idx="0">
                  <c:v>0.79401629395807993</c:v>
                </c:pt>
                <c:pt idx="1">
                  <c:v>0.88351988290994832</c:v>
                </c:pt>
                <c:pt idx="2">
                  <c:v>0.64183577731560548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E59-4B50-8690-3580CA297C82}"/>
            </c:ext>
          </c:extLst>
        </c:ser>
        <c:ser>
          <c:idx val="4"/>
          <c:order val="4"/>
          <c:tx>
            <c:strRef>
              <c:f>'กราฟ 25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E59-4B50-8690-3580CA297C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67'!$B$22:$D$22</c:f>
              <c:numCache>
                <c:formatCode>#,##0.00,,</c:formatCode>
                <c:ptCount val="3"/>
                <c:pt idx="0">
                  <c:v>28311308764.700001</c:v>
                </c:pt>
                <c:pt idx="1">
                  <c:v>17826698135.740002</c:v>
                </c:pt>
                <c:pt idx="2">
                  <c:v>10484610628.959999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E8-440C-8709-55AE3D1553AE}"/>
            </c:ext>
          </c:extLst>
        </c:ser>
        <c:ser>
          <c:idx val="1"/>
          <c:order val="1"/>
          <c:tx>
            <c:strRef>
              <c:f>'กราฟ 25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67'!$B$23:$D$23</c:f>
              <c:numCache>
                <c:formatCode>#,##0.00,,</c:formatCode>
                <c:ptCount val="3"/>
                <c:pt idx="0">
                  <c:v>20250190984.75</c:v>
                </c:pt>
                <c:pt idx="1">
                  <c:v>15639194736.65</c:v>
                </c:pt>
                <c:pt idx="2">
                  <c:v>4610996248.1000004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E8-440C-8709-55AE3D1553AE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DE8-440C-8709-55AE3D1553AE}"/>
            </c:ext>
          </c:extLst>
        </c:ser>
        <c:ser>
          <c:idx val="3"/>
          <c:order val="3"/>
          <c:tx>
            <c:strRef>
              <c:f>'กราฟ 25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67'!$B$25:$D$25</c:f>
              <c:numCache>
                <c:formatCode>0.00%</c:formatCode>
                <c:ptCount val="3"/>
                <c:pt idx="0">
                  <c:v>0.71526862827334148</c:v>
                </c:pt>
                <c:pt idx="1">
                  <c:v>0.87729060185832353</c:v>
                </c:pt>
                <c:pt idx="2">
                  <c:v>0.43978707567487219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DE8-440C-8709-55AE3D1553AE}"/>
            </c:ext>
          </c:extLst>
        </c:ser>
        <c:ser>
          <c:idx val="4"/>
          <c:order val="4"/>
          <c:tx>
            <c:strRef>
              <c:f>'กราฟ 25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6 67'!$B$8:$D$8</c:f>
              <c:numCache>
                <c:formatCode>0.00%</c:formatCode>
                <c:ptCount val="3"/>
                <c:pt idx="0">
                  <c:v>0.5358170568734314</c:v>
                </c:pt>
                <c:pt idx="1">
                  <c:v>0.82629943720512333</c:v>
                </c:pt>
                <c:pt idx="2">
                  <c:v>0.23250195243972621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DE8-440C-8709-55AE3D1553A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99B-4435-859B-CEBE6B2543F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99B-4435-859B-CEBE6B2543F7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99B-4435-859B-CEBE6B2543F7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99B-4435-859B-CEBE6B2543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10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10 6 67'!$B$55:$C$55</c:f>
              <c:numCache>
                <c:formatCode>_(* #,##0.00_);_(* \(#,##0.00\);_(* "-"??_);_(@_)</c:formatCode>
                <c:ptCount val="2"/>
                <c:pt idx="0">
                  <c:v>1336.65</c:v>
                </c:pt>
                <c:pt idx="1">
                  <c:v>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9B-4435-859B-CEBE6B254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10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3D-427F-97B4-736B6009C938}"/>
            </c:ext>
          </c:extLst>
        </c:ser>
        <c:ser>
          <c:idx val="1"/>
          <c:order val="1"/>
          <c:tx>
            <c:strRef>
              <c:f>'กราฟ 10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3D-427F-97B4-736B6009C938}"/>
            </c:ext>
          </c:extLst>
        </c:ser>
        <c:ser>
          <c:idx val="2"/>
          <c:order val="2"/>
          <c:tx>
            <c:strRef>
              <c:f>'กราฟ 10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3D-427F-97B4-736B6009C9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05E-4048-BC50-6C1600E5F757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05E-4048-BC50-6C1600E5F757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05E-4048-BC50-6C1600E5F757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05E-4048-BC50-6C1600E5F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10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10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5E-4048-BC50-6C1600E5F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10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67'!$B$34:$D$34</c:f>
              <c:numCache>
                <c:formatCode>#,##0.00,,</c:formatCode>
                <c:ptCount val="3"/>
                <c:pt idx="0">
                  <c:v>27319304197.5</c:v>
                </c:pt>
                <c:pt idx="1">
                  <c:v>17516294918.799999</c:v>
                </c:pt>
                <c:pt idx="2">
                  <c:v>9803009278.7000008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41-48BD-85CB-FE50E2767F04}"/>
            </c:ext>
          </c:extLst>
        </c:ser>
        <c:ser>
          <c:idx val="1"/>
          <c:order val="1"/>
          <c:tx>
            <c:strRef>
              <c:f>'กราฟ 10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67'!$B$35:$D$35</c:f>
              <c:numCache>
                <c:formatCode>#,##0.00,,</c:formatCode>
                <c:ptCount val="3"/>
                <c:pt idx="0">
                  <c:v>20120649537.900002</c:v>
                </c:pt>
                <c:pt idx="1">
                  <c:v>14678584947.66</c:v>
                </c:pt>
                <c:pt idx="2">
                  <c:v>5442064590.2399998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1-48BD-85CB-FE50E2767F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10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E41-48BD-85CB-FE50E2767F04}"/>
            </c:ext>
          </c:extLst>
        </c:ser>
        <c:ser>
          <c:idx val="3"/>
          <c:order val="3"/>
          <c:tx>
            <c:strRef>
              <c:f>'กราฟ 10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67'!$B$37:$D$37</c:f>
              <c:numCache>
                <c:formatCode>0.00%</c:formatCode>
                <c:ptCount val="3"/>
                <c:pt idx="0">
                  <c:v>0.73649934099497494</c:v>
                </c:pt>
                <c:pt idx="1">
                  <c:v>0.83799599262887925</c:v>
                </c:pt>
                <c:pt idx="2">
                  <c:v>0.5551422461737876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E41-48BD-85CB-FE50E2767F04}"/>
            </c:ext>
          </c:extLst>
        </c:ser>
        <c:ser>
          <c:idx val="4"/>
          <c:order val="4"/>
          <c:tx>
            <c:strRef>
              <c:f>'กราฟ 10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E41-48BD-85CB-FE50E2767F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10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67'!$B$22:$D$22</c:f>
              <c:numCache>
                <c:formatCode>#,##0.00,,</c:formatCode>
                <c:ptCount val="3"/>
                <c:pt idx="0">
                  <c:v>27319304197.5</c:v>
                </c:pt>
                <c:pt idx="1">
                  <c:v>17516294918.799999</c:v>
                </c:pt>
                <c:pt idx="2">
                  <c:v>9803009278.7000008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BD-460E-9402-B6FE6F1C5431}"/>
            </c:ext>
          </c:extLst>
        </c:ser>
        <c:ser>
          <c:idx val="1"/>
          <c:order val="1"/>
          <c:tx>
            <c:strRef>
              <c:f>'กราฟ 10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67'!$B$23:$D$23</c:f>
              <c:numCache>
                <c:formatCode>#,##0.00,,</c:formatCode>
                <c:ptCount val="3"/>
                <c:pt idx="0">
                  <c:v>18074286575.209999</c:v>
                </c:pt>
                <c:pt idx="1">
                  <c:v>14547822091.27</c:v>
                </c:pt>
                <c:pt idx="2">
                  <c:v>3526464483.9400001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BD-460E-9402-B6FE6F1C5431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10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1BD-460E-9402-B6FE6F1C5431}"/>
            </c:ext>
          </c:extLst>
        </c:ser>
        <c:ser>
          <c:idx val="3"/>
          <c:order val="3"/>
          <c:tx>
            <c:strRef>
              <c:f>'กราฟ 10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67'!$B$25:$D$25</c:f>
              <c:numCache>
                <c:formatCode>0.00%</c:formatCode>
                <c:ptCount val="3"/>
                <c:pt idx="0">
                  <c:v>0.66159395731842918</c:v>
                </c:pt>
                <c:pt idx="1">
                  <c:v>0.83053078055085849</c:v>
                </c:pt>
                <c:pt idx="2">
                  <c:v>0.3597328517889205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1BD-460E-9402-B6FE6F1C5431}"/>
            </c:ext>
          </c:extLst>
        </c:ser>
        <c:ser>
          <c:idx val="4"/>
          <c:order val="4"/>
          <c:tx>
            <c:strRef>
              <c:f>'กราฟ 10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10 6 67'!$B$8:$D$8</c:f>
              <c:numCache>
                <c:formatCode>0.00%</c:formatCode>
                <c:ptCount val="3"/>
                <c:pt idx="0">
                  <c:v>0.51420457646563333</c:v>
                </c:pt>
                <c:pt idx="1">
                  <c:v>0.80902296831918519</c:v>
                </c:pt>
                <c:pt idx="2">
                  <c:v>0.18153868286760699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1BD-460E-9402-B6FE6F1C54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FBB-4C7E-BA12-7A754E6B72E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FBB-4C7E-BA12-7A754E6B72E2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FBB-4C7E-BA12-7A754E6B72E2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BB-4C7E-BA12-7A754E6B72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67'!$B$55:$C$55</c:f>
              <c:numCache>
                <c:formatCode>_(* #,##0.00_);_(* \(#,##0.00\);_(* "-"??_);_(@_)</c:formatCode>
                <c:ptCount val="2"/>
                <c:pt idx="0">
                  <c:v>1336.65</c:v>
                </c:pt>
                <c:pt idx="1">
                  <c:v>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BB-4C7E-BA12-7A754E6B7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33-45A2-964E-8FED79E64AF7}"/>
            </c:ext>
          </c:extLst>
        </c:ser>
        <c:ser>
          <c:idx val="1"/>
          <c:order val="1"/>
          <c:tx>
            <c:strRef>
              <c:f>'กราฟ 31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33-45A2-964E-8FED79E64AF7}"/>
            </c:ext>
          </c:extLst>
        </c:ser>
        <c:ser>
          <c:idx val="2"/>
          <c:order val="2"/>
          <c:tx>
            <c:strRef>
              <c:f>'กราฟ 31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33-45A2-964E-8FED79E64AF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4743384"/>
        <c:axId val="264739072"/>
      </c:barChart>
      <c:catAx>
        <c:axId val="2647433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4739072"/>
        <c:crosses val="autoZero"/>
        <c:auto val="1"/>
        <c:lblAlgn val="ctr"/>
        <c:lblOffset val="100"/>
        <c:noMultiLvlLbl val="0"/>
      </c:catAx>
      <c:valAx>
        <c:axId val="2647390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4743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98-4D9E-8EA4-2FB706311DC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598-4D9E-8EA4-2FB706311DC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598-4D9E-8EA4-2FB706311DC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98-4D9E-8EA4-2FB706311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98-4D9E-8EA4-2FB706311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67'!$B$34:$D$34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2-4354-AF1B-D0A6B8EA08BB}"/>
            </c:ext>
          </c:extLst>
        </c:ser>
        <c:ser>
          <c:idx val="1"/>
          <c:order val="1"/>
          <c:tx>
            <c:strRef>
              <c:f>'กราฟ 31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67'!$B$35:$D$35</c:f>
              <c:numCache>
                <c:formatCode>#,##0.00,,</c:formatCode>
                <c:ptCount val="3"/>
                <c:pt idx="0">
                  <c:v>19883925509.400002</c:v>
                </c:pt>
                <c:pt idx="1">
                  <c:v>14645854153.960001</c:v>
                </c:pt>
                <c:pt idx="2">
                  <c:v>5238071355.4400005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5344"/>
        <c:axId val="264740248"/>
      </c:barChart>
      <c:lineChart>
        <c:grouping val="standard"/>
        <c:varyColors val="0"/>
        <c:ser>
          <c:idx val="2"/>
          <c:order val="2"/>
          <c:tx>
            <c:strRef>
              <c:f>'กราฟ 31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DA2-4354-AF1B-D0A6B8EA08BB}"/>
            </c:ext>
          </c:extLst>
        </c:ser>
        <c:ser>
          <c:idx val="3"/>
          <c:order val="3"/>
          <c:tx>
            <c:strRef>
              <c:f>'กราฟ 31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67'!$B$37:$D$37</c:f>
              <c:numCache>
                <c:formatCode>0.00%</c:formatCode>
                <c:ptCount val="3"/>
                <c:pt idx="0">
                  <c:v>0.73283197532732625</c:v>
                </c:pt>
                <c:pt idx="1">
                  <c:v>0.8401872351847004</c:v>
                </c:pt>
                <c:pt idx="2">
                  <c:v>0.53993283825468597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DA2-4354-AF1B-D0A6B8EA08BB}"/>
            </c:ext>
          </c:extLst>
        </c:ser>
        <c:ser>
          <c:idx val="4"/>
          <c:order val="4"/>
          <c:tx>
            <c:strRef>
              <c:f>'กราฟ 31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952"/>
        <c:axId val="264746520"/>
      </c:lineChart>
      <c:catAx>
        <c:axId val="264745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248"/>
        <c:crosses val="autoZero"/>
        <c:auto val="1"/>
        <c:lblAlgn val="ctr"/>
        <c:lblOffset val="100"/>
        <c:noMultiLvlLbl val="0"/>
      </c:catAx>
      <c:valAx>
        <c:axId val="264740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5344"/>
        <c:crosses val="autoZero"/>
        <c:crossBetween val="between"/>
      </c:valAx>
      <c:valAx>
        <c:axId val="2647465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952"/>
        <c:crosses val="max"/>
        <c:crossBetween val="between"/>
      </c:valAx>
      <c:catAx>
        <c:axId val="26474495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4746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67'!$B$22:$D$22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D7-4307-A51F-FE4BF4380454}"/>
            </c:ext>
          </c:extLst>
        </c:ser>
        <c:ser>
          <c:idx val="1"/>
          <c:order val="1"/>
          <c:tx>
            <c:strRef>
              <c:f>'กราฟ 31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67'!$B$23:$D$23</c:f>
              <c:numCache>
                <c:formatCode>#,##0.00,,</c:formatCode>
                <c:ptCount val="3"/>
                <c:pt idx="0">
                  <c:v>18075118766.600002</c:v>
                </c:pt>
                <c:pt idx="1">
                  <c:v>14548641143.960001</c:v>
                </c:pt>
                <c:pt idx="2">
                  <c:v>3526477622.6400003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D7-4307-A51F-FE4BF4380454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2208"/>
        <c:axId val="264739856"/>
      </c:barChart>
      <c:lineChart>
        <c:grouping val="standard"/>
        <c:varyColors val="0"/>
        <c:ser>
          <c:idx val="2"/>
          <c:order val="2"/>
          <c:tx>
            <c:strRef>
              <c:f>'กราฟ 31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D7-4307-A51F-FE4BF4380454}"/>
            </c:ext>
          </c:extLst>
        </c:ser>
        <c:ser>
          <c:idx val="3"/>
          <c:order val="3"/>
          <c:tx>
            <c:strRef>
              <c:f>'กราฟ 31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67'!$B$25:$D$25</c:f>
              <c:numCache>
                <c:formatCode>0.00%</c:formatCode>
                <c:ptCount val="3"/>
                <c:pt idx="0">
                  <c:v>0.66616750217362908</c:v>
                </c:pt>
                <c:pt idx="1">
                  <c:v>0.83461042626408177</c:v>
                </c:pt>
                <c:pt idx="2">
                  <c:v>0.36350422562613427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CD7-4307-A51F-FE4BF4380454}"/>
            </c:ext>
          </c:extLst>
        </c:ser>
        <c:ser>
          <c:idx val="4"/>
          <c:order val="4"/>
          <c:tx>
            <c:strRef>
              <c:f>'กราฟ 31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31 05 67'!$B$8:$D$8</c:f>
              <c:numCache>
                <c:formatCode>0.00%</c:formatCode>
                <c:ptCount val="3"/>
                <c:pt idx="0">
                  <c:v>0.50364384070756596</c:v>
                </c:pt>
                <c:pt idx="1">
                  <c:v>0.79485891165001554</c:v>
                </c:pt>
                <c:pt idx="2">
                  <c:v>0.17043682172410932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CD7-4307-A51F-FE4BF438045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1424"/>
        <c:axId val="264741032"/>
      </c:lineChart>
      <c:catAx>
        <c:axId val="26474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39856"/>
        <c:crosses val="autoZero"/>
        <c:auto val="1"/>
        <c:lblAlgn val="ctr"/>
        <c:lblOffset val="100"/>
        <c:noMultiLvlLbl val="0"/>
      </c:catAx>
      <c:valAx>
        <c:axId val="26473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2208"/>
        <c:crosses val="autoZero"/>
        <c:crossBetween val="between"/>
      </c:valAx>
      <c:valAx>
        <c:axId val="264741032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1424"/>
        <c:crosses val="max"/>
        <c:crossBetween val="between"/>
      </c:valAx>
      <c:catAx>
        <c:axId val="264741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10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EAE-4EA9-AB00-86A94613984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EAE-4EA9-AB00-86A946139841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EAE-4EA9-AB00-86A946139841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EAE-4EA9-AB00-86A9461398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67'!$B$55:$C$55</c:f>
              <c:numCache>
                <c:formatCode>_(* #,##0.00_);_(* \(#,##0.00\);_(* "-"??_);_(@_)</c:formatCode>
                <c:ptCount val="2"/>
                <c:pt idx="0">
                  <c:v>1327.84</c:v>
                </c:pt>
                <c:pt idx="1">
                  <c:v>465.81000000000017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EAE-4EA9-AB00-86A946139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23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55-41BD-8141-A0C77C016313}"/>
            </c:ext>
          </c:extLst>
        </c:ser>
        <c:ser>
          <c:idx val="1"/>
          <c:order val="1"/>
          <c:tx>
            <c:strRef>
              <c:f>'กราฟ 23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55-41BD-8141-A0C77C016313}"/>
            </c:ext>
          </c:extLst>
        </c:ser>
        <c:ser>
          <c:idx val="2"/>
          <c:order val="2"/>
          <c:tx>
            <c:strRef>
              <c:f>'กราฟ 23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55-41BD-8141-A0C77C0163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5854680"/>
        <c:axId val="265855464"/>
      </c:barChart>
      <c:catAx>
        <c:axId val="2658546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855464"/>
        <c:crosses val="autoZero"/>
        <c:auto val="1"/>
        <c:lblAlgn val="ctr"/>
        <c:lblOffset val="100"/>
        <c:noMultiLvlLbl val="0"/>
      </c:catAx>
      <c:valAx>
        <c:axId val="26585546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854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8D-4C9A-B431-8BBB453241FB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8D-4C9A-B431-8BBB45324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5851936"/>
        <c:axId val="265852328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1936"/>
        <c:axId val="265852328"/>
      </c:lineChart>
      <c:lineChart>
        <c:grouping val="standard"/>
        <c:varyColors val="0"/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8D-4C9A-B431-8BBB45324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4288"/>
        <c:axId val="265855072"/>
      </c:lineChart>
      <c:catAx>
        <c:axId val="26585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852328"/>
        <c:crosses val="autoZero"/>
        <c:auto val="1"/>
        <c:lblAlgn val="ctr"/>
        <c:lblOffset val="100"/>
        <c:noMultiLvlLbl val="0"/>
      </c:catAx>
      <c:valAx>
        <c:axId val="2658523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851936"/>
        <c:crosses val="autoZero"/>
        <c:crossBetween val="between"/>
      </c:valAx>
      <c:valAx>
        <c:axId val="265855072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5854288"/>
        <c:crosses val="max"/>
        <c:crossBetween val="between"/>
      </c:valAx>
      <c:catAx>
        <c:axId val="265854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855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2E9-43A1-B0B0-C633EFC9A480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2E9-43A1-B0B0-C633EFC9A480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E9-43A1-B0B0-C633EFC9A480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2E9-43A1-B0B0-C633EFC9A4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E9-43A1-B0B0-C633EFC9A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67'!$B$34:$D$34</c:f>
              <c:numCache>
                <c:formatCode>#,##0.00,,</c:formatCode>
                <c:ptCount val="3"/>
                <c:pt idx="0">
                  <c:v>23966706568.059998</c:v>
                </c:pt>
                <c:pt idx="1">
                  <c:v>14932610918.17</c:v>
                </c:pt>
                <c:pt idx="2">
                  <c:v>9034095649.8899994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AA-47C8-B29D-DAA7CAF81385}"/>
            </c:ext>
          </c:extLst>
        </c:ser>
        <c:ser>
          <c:idx val="1"/>
          <c:order val="1"/>
          <c:tx>
            <c:strRef>
              <c:f>'กราฟ 23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67'!$B$35:$D$35</c:f>
              <c:numCache>
                <c:formatCode>#,##0.00,,</c:formatCode>
                <c:ptCount val="3"/>
                <c:pt idx="0">
                  <c:v>12976278427.490002</c:v>
                </c:pt>
                <c:pt idx="1">
                  <c:v>11261137680.640001</c:v>
                </c:pt>
                <c:pt idx="2">
                  <c:v>1715140746.8499999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850760"/>
        <c:axId val="265851152"/>
      </c:barChart>
      <c:lineChart>
        <c:grouping val="standard"/>
        <c:varyColors val="0"/>
        <c:ser>
          <c:idx val="2"/>
          <c:order val="2"/>
          <c:tx>
            <c:strRef>
              <c:f>'กราฟ 23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BAA-47C8-B29D-DAA7CAF81385}"/>
            </c:ext>
          </c:extLst>
        </c:ser>
        <c:ser>
          <c:idx val="3"/>
          <c:order val="3"/>
          <c:tx>
            <c:strRef>
              <c:f>'กราฟ 23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67'!$B$37:$D$37</c:f>
              <c:numCache>
                <c:formatCode>0.00%</c:formatCode>
                <c:ptCount val="3"/>
                <c:pt idx="0">
                  <c:v>0.54142935286666616</c:v>
                </c:pt>
                <c:pt idx="1">
                  <c:v>0.75413052294407867</c:v>
                </c:pt>
                <c:pt idx="2">
                  <c:v>0.18985195788478104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BAA-47C8-B29D-DAA7CAF81385}"/>
            </c:ext>
          </c:extLst>
        </c:ser>
        <c:ser>
          <c:idx val="4"/>
          <c:order val="4"/>
          <c:tx>
            <c:strRef>
              <c:f>'กราฟ 23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857424"/>
        <c:axId val="265852720"/>
      </c:lineChart>
      <c:catAx>
        <c:axId val="265850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1152"/>
        <c:crosses val="autoZero"/>
        <c:auto val="1"/>
        <c:lblAlgn val="ctr"/>
        <c:lblOffset val="100"/>
        <c:noMultiLvlLbl val="0"/>
      </c:catAx>
      <c:valAx>
        <c:axId val="26585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0760"/>
        <c:crosses val="autoZero"/>
        <c:crossBetween val="between"/>
      </c:valAx>
      <c:valAx>
        <c:axId val="2658527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7424"/>
        <c:crosses val="max"/>
        <c:crossBetween val="between"/>
      </c:valAx>
      <c:catAx>
        <c:axId val="26585742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58527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9A-4171-A438-43A1323EE5BA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9A-4171-A438-43A1323EE5BA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856640"/>
        <c:axId val="265857816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9A-4171-A438-43A1323EE5BA}"/>
            </c:ext>
          </c:extLst>
        </c:ser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09A-4171-A438-43A1323EE5BA}"/>
            </c:ext>
          </c:extLst>
        </c:ser>
        <c:ser>
          <c:idx val="4"/>
          <c:order val="4"/>
          <c:tx>
            <c:strRef>
              <c:f>'กราฟ 23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23 05 67'!$B$8:$D$8</c:f>
              <c:numCache>
                <c:formatCode>0.00%</c:formatCode>
                <c:ptCount val="3"/>
                <c:pt idx="0">
                  <c:v>0.54036657098443142</c:v>
                </c:pt>
                <c:pt idx="1">
                  <c:v>0.81870687785317287</c:v>
                </c:pt>
                <c:pt idx="2">
                  <c:v>0.17868149276860712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09A-4171-A438-43A1323EE5B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853504"/>
        <c:axId val="265850368"/>
      </c:lineChart>
      <c:catAx>
        <c:axId val="265856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7816"/>
        <c:crosses val="autoZero"/>
        <c:auto val="1"/>
        <c:lblAlgn val="ctr"/>
        <c:lblOffset val="100"/>
        <c:noMultiLvlLbl val="0"/>
      </c:catAx>
      <c:valAx>
        <c:axId val="265857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6640"/>
        <c:crosses val="autoZero"/>
        <c:crossBetween val="between"/>
      </c:valAx>
      <c:valAx>
        <c:axId val="26585036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3504"/>
        <c:crosses val="max"/>
        <c:crossBetween val="between"/>
      </c:valAx>
      <c:catAx>
        <c:axId val="265853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850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86-4A04-A7B3-4585C3F71EC6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686-4A04-A7B3-4585C3F71EC6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686-4A04-A7B3-4585C3F71EC6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86-4A04-A7B3-4585C3F71E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67'!$B$55:$C$55</c:f>
              <c:numCache>
                <c:formatCode>_(* #,##0.00_);_(* \(#,##0.00\);_(* "-"??_);_(@_)</c:formatCode>
                <c:ptCount val="2"/>
                <c:pt idx="0">
                  <c:v>1247.74</c:v>
                </c:pt>
                <c:pt idx="1">
                  <c:v>545.91000000000008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86-4A04-A7B3-4585C3F71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E-4C14-9CA5-5266147DF927}"/>
            </c:ext>
          </c:extLst>
        </c:ser>
        <c:ser>
          <c:idx val="1"/>
          <c:order val="1"/>
          <c:tx>
            <c:strRef>
              <c:f>'กราฟ 30 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CE-4C14-9CA5-5266147DF927}"/>
            </c:ext>
          </c:extLst>
        </c:ser>
        <c:ser>
          <c:idx val="2"/>
          <c:order val="2"/>
          <c:tx>
            <c:strRef>
              <c:f>'กราฟ 30 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CE-4C14-9CA5-5266147DF9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288240"/>
        <c:axId val="266285496"/>
      </c:barChart>
      <c:catAx>
        <c:axId val="266288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5496"/>
        <c:crosses val="autoZero"/>
        <c:auto val="1"/>
        <c:lblAlgn val="ctr"/>
        <c:lblOffset val="100"/>
        <c:noMultiLvlLbl val="0"/>
      </c:catAx>
      <c:valAx>
        <c:axId val="2662854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67'!$B$22:$D$22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91-4D83-A64B-D80011DDD877}"/>
            </c:ext>
          </c:extLst>
        </c:ser>
        <c:ser>
          <c:idx val="1"/>
          <c:order val="1"/>
          <c:tx>
            <c:strRef>
              <c:f>'กราฟ 30 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67'!$B$23:$D$23</c:f>
              <c:numCache>
                <c:formatCode>#,##0.00,,</c:formatCode>
                <c:ptCount val="3"/>
                <c:pt idx="0">
                  <c:v>12583854523.960001</c:v>
                </c:pt>
                <c:pt idx="1">
                  <c:v>11138014659.02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91-4D83-A64B-D80011DDD8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287456"/>
        <c:axId val="266285104"/>
      </c:barChart>
      <c:lineChart>
        <c:grouping val="standard"/>
        <c:varyColors val="0"/>
        <c:ser>
          <c:idx val="2"/>
          <c:order val="2"/>
          <c:tx>
            <c:strRef>
              <c:f>'กราฟ 30 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7456"/>
        <c:axId val="266285104"/>
      </c:lineChart>
      <c:lineChart>
        <c:grouping val="standard"/>
        <c:varyColors val="0"/>
        <c:ser>
          <c:idx val="3"/>
          <c:order val="3"/>
          <c:tx>
            <c:strRef>
              <c:f>'กราฟ 30 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91-4D83-A64B-D80011DDD87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67'!$B$25:$D$25</c:f>
              <c:numCache>
                <c:formatCode>0.00%</c:formatCode>
                <c:ptCount val="3"/>
                <c:pt idx="0">
                  <c:v>0.64873458085270475</c:v>
                </c:pt>
                <c:pt idx="1">
                  <c:v>0.83832466059437161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8632"/>
        <c:axId val="266287848"/>
      </c:lineChart>
      <c:catAx>
        <c:axId val="26628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5104"/>
        <c:crosses val="autoZero"/>
        <c:auto val="1"/>
        <c:lblAlgn val="ctr"/>
        <c:lblOffset val="100"/>
        <c:noMultiLvlLbl val="0"/>
      </c:catAx>
      <c:valAx>
        <c:axId val="26628510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7456"/>
        <c:crosses val="autoZero"/>
        <c:crossBetween val="between"/>
      </c:valAx>
      <c:valAx>
        <c:axId val="266287848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6288632"/>
        <c:crosses val="max"/>
        <c:crossBetween val="between"/>
      </c:valAx>
      <c:catAx>
        <c:axId val="266288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287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F7-441F-A083-E5D5B56F48EE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F7-441F-A083-E5D5B56F48EE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F7-441F-A083-E5D5B56F48EE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1F7-441F-A083-E5D5B56F48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F7-441F-A083-E5D5B56F4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67'!$B$34:$D$34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87-4134-9668-237DFD30AA90}"/>
            </c:ext>
          </c:extLst>
        </c:ser>
        <c:ser>
          <c:idx val="1"/>
          <c:order val="1"/>
          <c:tx>
            <c:strRef>
              <c:f>'กราฟ 30 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67'!$B$35:$D$35</c:f>
              <c:numCache>
                <c:formatCode>#,##0.00,,</c:formatCode>
                <c:ptCount val="3"/>
                <c:pt idx="0">
                  <c:v>12609510509.27</c:v>
                </c:pt>
                <c:pt idx="1">
                  <c:v>11146718609.780001</c:v>
                </c:pt>
                <c:pt idx="2">
                  <c:v>1462791899.49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290200"/>
        <c:axId val="266290592"/>
      </c:barChart>
      <c:lineChart>
        <c:grouping val="standard"/>
        <c:varyColors val="0"/>
        <c:ser>
          <c:idx val="2"/>
          <c:order val="2"/>
          <c:tx>
            <c:strRef>
              <c:f>'กราฟ 30 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287-4134-9668-237DFD30AA90}"/>
            </c:ext>
          </c:extLst>
        </c:ser>
        <c:ser>
          <c:idx val="3"/>
          <c:order val="3"/>
          <c:tx>
            <c:strRef>
              <c:f>'กราฟ 30 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67'!$B$37:$D$37</c:f>
              <c:numCache>
                <c:formatCode>0.00%</c:formatCode>
                <c:ptCount val="3"/>
                <c:pt idx="0">
                  <c:v>0.65005722208673644</c:v>
                </c:pt>
                <c:pt idx="1">
                  <c:v>0.8389797806305801</c:v>
                </c:pt>
                <c:pt idx="2">
                  <c:v>0.23935072870185378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287-4134-9668-237DFD30AA90}"/>
            </c:ext>
          </c:extLst>
        </c:ser>
        <c:ser>
          <c:idx val="4"/>
          <c:order val="4"/>
          <c:tx>
            <c:strRef>
              <c:f>'กราฟ 30 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289416"/>
        <c:axId val="266291768"/>
      </c:lineChart>
      <c:catAx>
        <c:axId val="266290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90592"/>
        <c:crosses val="autoZero"/>
        <c:auto val="1"/>
        <c:lblAlgn val="ctr"/>
        <c:lblOffset val="100"/>
        <c:noMultiLvlLbl val="0"/>
      </c:catAx>
      <c:valAx>
        <c:axId val="26629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90200"/>
        <c:crosses val="autoZero"/>
        <c:crossBetween val="between"/>
      </c:valAx>
      <c:valAx>
        <c:axId val="26629176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89416"/>
        <c:crosses val="max"/>
        <c:crossBetween val="between"/>
      </c:valAx>
      <c:catAx>
        <c:axId val="266289416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291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260-478D-B2E2-5DE8A3D74B69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60-478D-B2E2-5DE8A3D74B69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260-478D-B2E2-5DE8A3D74B69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260-478D-B2E2-5DE8A3D74B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67'!$B$55:$C$55</c:f>
              <c:numCache>
                <c:formatCode>#,##0.00,,</c:formatCode>
                <c:ptCount val="2"/>
                <c:pt idx="0">
                  <c:v>1236047581.1299999</c:v>
                </c:pt>
                <c:pt idx="1">
                  <c:v>557601909.98000002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60-478D-B2E2-5DE8A3D74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21 04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32-4CF4-A4B6-FC9FE6B77020}"/>
            </c:ext>
          </c:extLst>
        </c:ser>
        <c:ser>
          <c:idx val="1"/>
          <c:order val="1"/>
          <c:tx>
            <c:strRef>
              <c:f>'กราฟ 21 04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32-4CF4-A4B6-FC9FE6B77020}"/>
            </c:ext>
          </c:extLst>
        </c:ser>
        <c:ser>
          <c:idx val="2"/>
          <c:order val="2"/>
          <c:tx>
            <c:strRef>
              <c:f>'กราฟ 21 04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32-4CF4-A4B6-FC9FE6B770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291376"/>
        <c:axId val="266286672"/>
      </c:barChart>
      <c:catAx>
        <c:axId val="2662913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6672"/>
        <c:crosses val="autoZero"/>
        <c:auto val="1"/>
        <c:lblAlgn val="ctr"/>
        <c:lblOffset val="100"/>
        <c:noMultiLvlLbl val="0"/>
      </c:catAx>
      <c:valAx>
        <c:axId val="2662866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91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21 04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67'!$B$22:$D$22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F8-44EE-A901-4681081CCEDE}"/>
            </c:ext>
          </c:extLst>
        </c:ser>
        <c:ser>
          <c:idx val="1"/>
          <c:order val="1"/>
          <c:tx>
            <c:strRef>
              <c:f>'กราฟ 21 04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67'!$B$23:$D$23</c:f>
              <c:numCache>
                <c:formatCode>#,##0.00,,</c:formatCode>
                <c:ptCount val="3"/>
                <c:pt idx="0">
                  <c:v>11611128534.379999</c:v>
                </c:pt>
                <c:pt idx="1">
                  <c:v>10303545953.559999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F8-44EE-A901-4681081CCE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284712"/>
        <c:axId val="266883992"/>
      </c:barChart>
      <c:lineChart>
        <c:grouping val="standard"/>
        <c:varyColors val="0"/>
        <c:ser>
          <c:idx val="2"/>
          <c:order val="2"/>
          <c:tx>
            <c:strRef>
              <c:f>'กราฟ 21 04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4712"/>
        <c:axId val="266883992"/>
      </c:lineChart>
      <c:lineChart>
        <c:grouping val="standard"/>
        <c:varyColors val="0"/>
        <c:ser>
          <c:idx val="3"/>
          <c:order val="3"/>
          <c:tx>
            <c:strRef>
              <c:f>'กราฟ 21 04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F8-44EE-A901-4681081CCE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67'!$B$25:$D$25</c:f>
              <c:numCache>
                <c:formatCode>0.00%</c:formatCode>
                <c:ptCount val="3"/>
                <c:pt idx="0">
                  <c:v>0.82834097687655461</c:v>
                </c:pt>
                <c:pt idx="1">
                  <c:v>0.8530051003964042</c:v>
                </c:pt>
                <c:pt idx="2">
                  <c:v>0.67463218729477925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2816"/>
        <c:axId val="266887520"/>
      </c:lineChart>
      <c:catAx>
        <c:axId val="266284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3992"/>
        <c:crosses val="autoZero"/>
        <c:auto val="1"/>
        <c:lblAlgn val="ctr"/>
        <c:lblOffset val="100"/>
        <c:noMultiLvlLbl val="0"/>
      </c:catAx>
      <c:valAx>
        <c:axId val="2668839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4712"/>
        <c:crosses val="autoZero"/>
        <c:crossBetween val="between"/>
      </c:valAx>
      <c:valAx>
        <c:axId val="266887520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6882816"/>
        <c:crosses val="max"/>
        <c:crossBetween val="between"/>
      </c:valAx>
      <c:catAx>
        <c:axId val="266882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887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11E-44FD-ABE9-A0DADDFEEC9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11E-44FD-ABE9-A0DADDFEEC9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1E-44FD-ABE9-A0DADDFEEC9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1E-44FD-ABE9-A0DADDFEEC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1E-44FD-ABE9-A0DADDFEE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21 04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67'!$B$34:$D$34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01-46A6-8479-99C0079DF0CB}"/>
            </c:ext>
          </c:extLst>
        </c:ser>
        <c:ser>
          <c:idx val="1"/>
          <c:order val="1"/>
          <c:tx>
            <c:strRef>
              <c:f>'กราฟ 21 04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67'!$B$35:$D$35</c:f>
              <c:numCache>
                <c:formatCode>#,##0.00,,</c:formatCode>
                <c:ptCount val="3"/>
                <c:pt idx="0">
                  <c:v>12018515348.439999</c:v>
                </c:pt>
                <c:pt idx="1">
                  <c:v>10389741391.219999</c:v>
                </c:pt>
                <c:pt idx="2">
                  <c:v>1628773957.2199998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883600"/>
        <c:axId val="266887912"/>
      </c:barChart>
      <c:lineChart>
        <c:grouping val="standard"/>
        <c:varyColors val="0"/>
        <c:ser>
          <c:idx val="2"/>
          <c:order val="2"/>
          <c:tx>
            <c:strRef>
              <c:f>'กราฟ 21 04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701-46A6-8479-99C0079DF0CB}"/>
            </c:ext>
          </c:extLst>
        </c:ser>
        <c:ser>
          <c:idx val="3"/>
          <c:order val="3"/>
          <c:tx>
            <c:strRef>
              <c:f>'กราฟ 21 04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67'!$B$37:$D$37</c:f>
              <c:numCache>
                <c:formatCode>0.00%</c:formatCode>
                <c:ptCount val="3"/>
                <c:pt idx="0">
                  <c:v>0.85740405980823498</c:v>
                </c:pt>
                <c:pt idx="1">
                  <c:v>0.86014100761575096</c:v>
                </c:pt>
                <c:pt idx="2">
                  <c:v>0.84034718226287253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701-46A6-8479-99C0079DF0CB}"/>
            </c:ext>
          </c:extLst>
        </c:ser>
        <c:ser>
          <c:idx val="4"/>
          <c:order val="4"/>
          <c:tx>
            <c:strRef>
              <c:f>'กราฟ 21 04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885168"/>
        <c:axId val="266890264"/>
      </c:lineChart>
      <c:catAx>
        <c:axId val="26688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7912"/>
        <c:crosses val="autoZero"/>
        <c:auto val="1"/>
        <c:lblAlgn val="ctr"/>
        <c:lblOffset val="100"/>
        <c:noMultiLvlLbl val="0"/>
      </c:catAx>
      <c:valAx>
        <c:axId val="266887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3600"/>
        <c:crosses val="autoZero"/>
        <c:crossBetween val="between"/>
      </c:valAx>
      <c:valAx>
        <c:axId val="26689026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5168"/>
        <c:crosses val="max"/>
        <c:crossBetween val="between"/>
      </c:valAx>
      <c:catAx>
        <c:axId val="26688516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890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8C-4F65-9ED3-17884A577EE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8C-4F65-9ED3-17884A577EE3}"/>
              </c:ext>
            </c:extLst>
          </c:dPt>
          <c:dLbls>
            <c:dLbl>
              <c:idx val="0"/>
              <c:layout>
                <c:manualLayout>
                  <c:x val="0.12490822890980613"/>
                  <c:y val="-0.26989590405432229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B8C-4F65-9ED3-17884A577EE3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B8C-4F65-9ED3-17884A577E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67'!$B$55:$C$55</c:f>
              <c:numCache>
                <c:formatCode>#,##0.00,,</c:formatCode>
                <c:ptCount val="2"/>
                <c:pt idx="0">
                  <c:v>1188660908.0899999</c:v>
                </c:pt>
                <c:pt idx="1">
                  <c:v>604988583.01999998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8C-4F65-9ED3-17884A577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03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C-4AEB-B8C3-D21896539585}"/>
            </c:ext>
          </c:extLst>
        </c:ser>
        <c:ser>
          <c:idx val="1"/>
          <c:order val="1"/>
          <c:tx>
            <c:strRef>
              <c:f>'กราฟ 31 03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DC-4AEB-B8C3-D21896539585}"/>
            </c:ext>
          </c:extLst>
        </c:ser>
        <c:ser>
          <c:idx val="2"/>
          <c:order val="2"/>
          <c:tx>
            <c:strRef>
              <c:f>'กราฟ 31 03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C-4AEB-B8C3-D218965395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885952"/>
        <c:axId val="266889872"/>
      </c:barChart>
      <c:catAx>
        <c:axId val="2668859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889872"/>
        <c:crosses val="autoZero"/>
        <c:auto val="1"/>
        <c:lblAlgn val="ctr"/>
        <c:lblOffset val="100"/>
        <c:noMultiLvlLbl val="0"/>
      </c:catAx>
      <c:valAx>
        <c:axId val="2668898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88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03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67'!$B$22:$D$22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3E-44A5-BA46-2A2AA91BA64B}"/>
            </c:ext>
          </c:extLst>
        </c:ser>
        <c:ser>
          <c:idx val="1"/>
          <c:order val="1"/>
          <c:tx>
            <c:strRef>
              <c:f>'กราฟ 31 03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67'!$B$23:$D$23</c:f>
              <c:numCache>
                <c:formatCode>#,##0.00,,</c:formatCode>
                <c:ptCount val="3"/>
                <c:pt idx="0">
                  <c:v>11611540850.9</c:v>
                </c:pt>
                <c:pt idx="1">
                  <c:v>10303958270.08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3E-44A5-BA46-2A2AA91BA6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887128"/>
        <c:axId val="266886344"/>
      </c:barChart>
      <c:lineChart>
        <c:grouping val="standard"/>
        <c:varyColors val="0"/>
        <c:ser>
          <c:idx val="2"/>
          <c:order val="2"/>
          <c:tx>
            <c:strRef>
              <c:f>'กราฟ 31 03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7128"/>
        <c:axId val="266886344"/>
      </c:lineChart>
      <c:lineChart>
        <c:grouping val="standard"/>
        <c:varyColors val="0"/>
        <c:ser>
          <c:idx val="3"/>
          <c:order val="3"/>
          <c:tx>
            <c:strRef>
              <c:f>'กราฟ 31 03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23E-44A5-BA46-2A2AA91BA6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67'!$B$25:$D$25</c:f>
              <c:numCache>
                <c:formatCode>0.00%</c:formatCode>
                <c:ptCount val="3"/>
                <c:pt idx="0">
                  <c:v>0.85572584617524161</c:v>
                </c:pt>
                <c:pt idx="1">
                  <c:v>0.88547360231683958</c:v>
                </c:pt>
                <c:pt idx="2">
                  <c:v>0.67660414249461032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6736"/>
        <c:axId val="266889480"/>
      </c:lineChart>
      <c:catAx>
        <c:axId val="266887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6344"/>
        <c:crosses val="autoZero"/>
        <c:auto val="1"/>
        <c:lblAlgn val="ctr"/>
        <c:lblOffset val="100"/>
        <c:noMultiLvlLbl val="0"/>
      </c:catAx>
      <c:valAx>
        <c:axId val="2668863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7128"/>
        <c:crosses val="autoZero"/>
        <c:crossBetween val="between"/>
      </c:valAx>
      <c:valAx>
        <c:axId val="26688948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6736"/>
        <c:crosses val="max"/>
        <c:crossBetween val="between"/>
      </c:valAx>
      <c:catAx>
        <c:axId val="266886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889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A2-4342-B250-599D6AFEA24C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A2-4342-B250-599D6AFEA24C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AA2-4342-B250-599D6AFEA24C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A2-4342-B250-599D6AFEA2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A2-4342-B250-599D6AFEA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03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67'!$B$34:$D$34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A4-43F0-A663-3C2853E2CE3B}"/>
            </c:ext>
          </c:extLst>
        </c:ser>
        <c:ser>
          <c:idx val="1"/>
          <c:order val="1"/>
          <c:tx>
            <c:strRef>
              <c:f>'กราฟ 31 03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67'!$B$35:$D$35</c:f>
              <c:numCache>
                <c:formatCode>#,##0.00,,</c:formatCode>
                <c:ptCount val="3"/>
                <c:pt idx="0">
                  <c:v>11987778043</c:v>
                </c:pt>
                <c:pt idx="1">
                  <c:v>10371494436.09</c:v>
                </c:pt>
                <c:pt idx="2">
                  <c:v>1616283606.9099998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404976"/>
        <c:axId val="267405368"/>
      </c:barChart>
      <c:lineChart>
        <c:grouping val="standard"/>
        <c:varyColors val="0"/>
        <c:ser>
          <c:idx val="2"/>
          <c:order val="2"/>
          <c:tx>
            <c:strRef>
              <c:f>'กราฟ 31 03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3A4-43F0-A663-3C2853E2CE3B}"/>
            </c:ext>
          </c:extLst>
        </c:ser>
        <c:ser>
          <c:idx val="3"/>
          <c:order val="3"/>
          <c:tx>
            <c:strRef>
              <c:f>'กราฟ 31 03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67'!$B$37:$D$37</c:f>
              <c:numCache>
                <c:formatCode>0.00%</c:formatCode>
                <c:ptCount val="3"/>
                <c:pt idx="0">
                  <c:v>0.88345307839243836</c:v>
                </c:pt>
                <c:pt idx="1">
                  <c:v>0.89127734206772646</c:v>
                </c:pt>
                <c:pt idx="2">
                  <c:v>0.83634043457174023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3A4-43F0-A663-3C2853E2CE3B}"/>
            </c:ext>
          </c:extLst>
        </c:ser>
        <c:ser>
          <c:idx val="4"/>
          <c:order val="4"/>
          <c:tx>
            <c:strRef>
              <c:f>'กราฟ 31 03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405760"/>
        <c:axId val="267406936"/>
      </c:lineChart>
      <c:catAx>
        <c:axId val="267404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5368"/>
        <c:crosses val="autoZero"/>
        <c:auto val="1"/>
        <c:lblAlgn val="ctr"/>
        <c:lblOffset val="100"/>
        <c:noMultiLvlLbl val="0"/>
      </c:catAx>
      <c:valAx>
        <c:axId val="267405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4976"/>
        <c:crosses val="autoZero"/>
        <c:crossBetween val="between"/>
      </c:valAx>
      <c:valAx>
        <c:axId val="2674069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5760"/>
        <c:crosses val="max"/>
        <c:crossBetween val="between"/>
      </c:valAx>
      <c:catAx>
        <c:axId val="26740576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406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6FA-4FCE-9FAB-0C3CE0800F6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FA-4FCE-9FAB-0C3CE0800F67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6FA-4FCE-9FAB-0C3CE0800F67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FA-4FCE-9FAB-0C3CE0800F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67'!$B$55:$C$55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FA-4FCE-9FAB-0C3CE0800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29 02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BC-40C2-A2FB-866660ED5CFA}"/>
            </c:ext>
          </c:extLst>
        </c:ser>
        <c:ser>
          <c:idx val="1"/>
          <c:order val="1"/>
          <c:tx>
            <c:strRef>
              <c:f>'กราฟ 29 02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BC-40C2-A2FB-866660ED5CFA}"/>
            </c:ext>
          </c:extLst>
        </c:ser>
        <c:ser>
          <c:idx val="2"/>
          <c:order val="2"/>
          <c:tx>
            <c:strRef>
              <c:f>'กราฟ 29 02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BC-40C2-A2FB-866660ED5C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406152"/>
        <c:axId val="267403408"/>
      </c:barChart>
      <c:catAx>
        <c:axId val="267406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403408"/>
        <c:crosses val="autoZero"/>
        <c:auto val="1"/>
        <c:lblAlgn val="ctr"/>
        <c:lblOffset val="100"/>
        <c:noMultiLvlLbl val="0"/>
      </c:catAx>
      <c:valAx>
        <c:axId val="26740340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406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67'!$B$22:$D$22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65-4C0B-AF2C-BC5DF12C7918}"/>
            </c:ext>
          </c:extLst>
        </c:ser>
        <c:ser>
          <c:idx val="1"/>
          <c:order val="1"/>
          <c:tx>
            <c:strRef>
              <c:f>'กราฟ 29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67'!$B$23:$D$23</c:f>
              <c:numCache>
                <c:formatCode>#,##0.00,,</c:formatCode>
                <c:ptCount val="3"/>
                <c:pt idx="0">
                  <c:v>10344554798.34</c:v>
                </c:pt>
                <c:pt idx="1">
                  <c:v>9247123868.8899994</c:v>
                </c:pt>
                <c:pt idx="2">
                  <c:v>1097430929.4499998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65-4C0B-AF2C-BC5DF12C79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409680"/>
        <c:axId val="267410072"/>
      </c:barChart>
      <c:lineChart>
        <c:grouping val="standard"/>
        <c:varyColors val="0"/>
        <c:ser>
          <c:idx val="2"/>
          <c:order val="2"/>
          <c:tx>
            <c:strRef>
              <c:f>'กราฟ 29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409680"/>
        <c:axId val="267410072"/>
      </c:lineChart>
      <c:lineChart>
        <c:grouping val="standard"/>
        <c:varyColors val="0"/>
        <c:ser>
          <c:idx val="3"/>
          <c:order val="3"/>
          <c:tx>
            <c:strRef>
              <c:f>'กราฟ 29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565-4C0B-AF2C-BC5DF12C7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67'!$B$25:$D$25</c:f>
              <c:numCache>
                <c:formatCode>0.00%</c:formatCode>
                <c:ptCount val="3"/>
                <c:pt idx="0">
                  <c:v>0.81384953973624941</c:v>
                </c:pt>
                <c:pt idx="1">
                  <c:v>0.84767163744166629</c:v>
                </c:pt>
                <c:pt idx="2">
                  <c:v>0.6090759942952092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403800"/>
        <c:axId val="267406544"/>
      </c:lineChart>
      <c:catAx>
        <c:axId val="26740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10072"/>
        <c:crosses val="autoZero"/>
        <c:auto val="1"/>
        <c:lblAlgn val="ctr"/>
        <c:lblOffset val="100"/>
        <c:noMultiLvlLbl val="0"/>
      </c:catAx>
      <c:valAx>
        <c:axId val="2674100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09680"/>
        <c:crosses val="autoZero"/>
        <c:crossBetween val="between"/>
      </c:valAx>
      <c:valAx>
        <c:axId val="2674065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03800"/>
        <c:crosses val="max"/>
        <c:crossBetween val="between"/>
      </c:valAx>
      <c:catAx>
        <c:axId val="267403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406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FC-4A5E-BF6C-AA7192A56435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FC-4A5E-BF6C-AA7192A56435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FC-4A5E-BF6C-AA7192A56435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FC-4A5E-BF6C-AA7192A564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FC-4A5E-BF6C-AA7192A56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67'!$B$34:$D$34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A-47B1-BB45-FB877EDBDD81}"/>
            </c:ext>
          </c:extLst>
        </c:ser>
        <c:ser>
          <c:idx val="1"/>
          <c:order val="1"/>
          <c:tx>
            <c:strRef>
              <c:f>'กราฟ 29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67'!$B$35:$D$35</c:f>
              <c:numCache>
                <c:formatCode>#,##0.00,,</c:formatCode>
                <c:ptCount val="3"/>
                <c:pt idx="0">
                  <c:v>10684613058.889999</c:v>
                </c:pt>
                <c:pt idx="1">
                  <c:v>9319076303.8599987</c:v>
                </c:pt>
                <c:pt idx="2">
                  <c:v>1365536755.0299997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404192"/>
        <c:axId val="267407720"/>
      </c:barChart>
      <c:lineChart>
        <c:grouping val="standard"/>
        <c:varyColors val="0"/>
        <c:ser>
          <c:idx val="2"/>
          <c:order val="2"/>
          <c:tx>
            <c:strRef>
              <c:f>'กราฟ 29 02 67'!$A$36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67'!$B$36:$D$36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E1A-47B1-BB45-FB877EDBDD81}"/>
            </c:ext>
          </c:extLst>
        </c:ser>
        <c:ser>
          <c:idx val="3"/>
          <c:order val="3"/>
          <c:tx>
            <c:strRef>
              <c:f>'กราฟ 29 02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67'!$B$37:$D$37</c:f>
              <c:numCache>
                <c:formatCode>0.00%</c:formatCode>
                <c:ptCount val="3"/>
                <c:pt idx="0">
                  <c:v>0.84060335024112853</c:v>
                </c:pt>
                <c:pt idx="1">
                  <c:v>0.85426742216713425</c:v>
                </c:pt>
                <c:pt idx="2">
                  <c:v>0.75787517418830375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E1A-47B1-BB45-FB877EDBDD81}"/>
            </c:ext>
          </c:extLst>
        </c:ser>
        <c:ser>
          <c:idx val="4"/>
          <c:order val="4"/>
          <c:tx>
            <c:strRef>
              <c:f>'กราฟ 29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408112"/>
        <c:axId val="267408504"/>
      </c:lineChart>
      <c:catAx>
        <c:axId val="26740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7720"/>
        <c:crosses val="autoZero"/>
        <c:auto val="1"/>
        <c:lblAlgn val="ctr"/>
        <c:lblOffset val="100"/>
        <c:noMultiLvlLbl val="0"/>
      </c:catAx>
      <c:valAx>
        <c:axId val="26740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4192"/>
        <c:crosses val="autoZero"/>
        <c:crossBetween val="between"/>
      </c:valAx>
      <c:valAx>
        <c:axId val="26740850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8112"/>
        <c:crosses val="max"/>
        <c:crossBetween val="between"/>
      </c:valAx>
      <c:catAx>
        <c:axId val="26740811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408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67'!$B$55:$C$55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67'!$B$56:$C$56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02 67'!$A$73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67'!$B$73:$D$73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19 02 67'!$A$74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67'!$B$74:$D$74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19 02 67'!$A$75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67'!$B$75:$D$75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339416"/>
        <c:axId val="267339024"/>
      </c:barChart>
      <c:catAx>
        <c:axId val="2673394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39024"/>
        <c:crosses val="autoZero"/>
        <c:auto val="1"/>
        <c:lblAlgn val="ctr"/>
        <c:lblOffset val="100"/>
        <c:noMultiLvlLbl val="0"/>
      </c:catAx>
      <c:valAx>
        <c:axId val="2673390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39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67'!$B$22:$D$22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67'!$B$23:$D$23</c:f>
              <c:numCache>
                <c:formatCode>#,##0.00,,</c:formatCode>
                <c:ptCount val="3"/>
                <c:pt idx="0">
                  <c:v>9295530704.2999992</c:v>
                </c:pt>
                <c:pt idx="1">
                  <c:v>8394887822.4899998</c:v>
                </c:pt>
                <c:pt idx="2">
                  <c:v>900642881.80999994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338632"/>
        <c:axId val="267344512"/>
      </c:barChart>
      <c:lineChart>
        <c:grouping val="standard"/>
        <c:varyColors val="0"/>
        <c:ser>
          <c:idx val="2"/>
          <c:order val="2"/>
          <c:tx>
            <c:strRef>
              <c:f>'กราฟ 19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38632"/>
        <c:axId val="267344512"/>
      </c:lineChart>
      <c:lineChart>
        <c:grouping val="standard"/>
        <c:varyColors val="0"/>
        <c:ser>
          <c:idx val="3"/>
          <c:order val="3"/>
          <c:tx>
            <c:strRef>
              <c:f>'กราฟ 19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67'!$B$25:$D$25</c:f>
              <c:numCache>
                <c:formatCode>0.00%</c:formatCode>
                <c:ptCount val="3"/>
                <c:pt idx="0">
                  <c:v>0.73452764400328008</c:v>
                </c:pt>
                <c:pt idx="1">
                  <c:v>0.77341208661824823</c:v>
                </c:pt>
                <c:pt idx="2">
                  <c:v>0.50014585186849525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43728"/>
        <c:axId val="267337456"/>
      </c:lineChart>
      <c:catAx>
        <c:axId val="267338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4512"/>
        <c:crosses val="autoZero"/>
        <c:auto val="1"/>
        <c:lblAlgn val="ctr"/>
        <c:lblOffset val="100"/>
        <c:noMultiLvlLbl val="0"/>
      </c:catAx>
      <c:valAx>
        <c:axId val="2673445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38632"/>
        <c:crosses val="autoZero"/>
        <c:crossBetween val="between"/>
      </c:valAx>
      <c:valAx>
        <c:axId val="26733745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3728"/>
        <c:crosses val="max"/>
        <c:crossBetween val="between"/>
      </c:valAx>
      <c:catAx>
        <c:axId val="267343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337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67'!$B$91:$C$91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67'!$B$92:$C$92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67'!$B$34:$D$34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60-4712-ACE9-A94A6E916DB7}"/>
            </c:ext>
          </c:extLst>
        </c:ser>
        <c:ser>
          <c:idx val="1"/>
          <c:order val="1"/>
          <c:tx>
            <c:strRef>
              <c:f>'กราฟ 19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67'!$B$35:$D$35</c:f>
              <c:numCache>
                <c:formatCode>#,##0.00,,</c:formatCode>
                <c:ptCount val="3"/>
                <c:pt idx="0">
                  <c:v>9758457071.8600006</c:v>
                </c:pt>
                <c:pt idx="1">
                  <c:v>8488495127.1999998</c:v>
                </c:pt>
                <c:pt idx="2">
                  <c:v>1269961944.6600001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342552"/>
        <c:axId val="267339808"/>
      </c:barChart>
      <c:lineChart>
        <c:grouping val="standard"/>
        <c:varyColors val="0"/>
        <c:ser>
          <c:idx val="2"/>
          <c:order val="2"/>
          <c:tx>
            <c:strRef>
              <c:f>'กราฟ 19 02 67'!$A$36</c:f>
              <c:strCache>
                <c:ptCount val="1"/>
                <c:pt idx="0">
                  <c:v>เป้าหมายใช้จ่าย Q1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67'!$B$36:$D$36</c:f>
              <c:numCache>
                <c:formatCode>0.00%</c:formatCode>
                <c:ptCount val="3"/>
                <c:pt idx="0">
                  <c:v>0.47</c:v>
                </c:pt>
                <c:pt idx="1">
                  <c:v>0.48</c:v>
                </c:pt>
                <c:pt idx="2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60-4712-ACE9-A94A6E916DB7}"/>
            </c:ext>
          </c:extLst>
        </c:ser>
        <c:ser>
          <c:idx val="3"/>
          <c:order val="3"/>
          <c:tx>
            <c:strRef>
              <c:f>'กราฟ 19 02 67'!$A$38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67'!$B$38:$D$38</c:f>
              <c:numCache>
                <c:formatCode>0.00%</c:formatCode>
                <c:ptCount val="3"/>
                <c:pt idx="0">
                  <c:v>0.77110782698880331</c:v>
                </c:pt>
                <c:pt idx="1">
                  <c:v>0.78203602804418593</c:v>
                </c:pt>
                <c:pt idx="2">
                  <c:v>0.70523646106664239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60-4712-ACE9-A94A6E916DB7}"/>
            </c:ext>
          </c:extLst>
        </c:ser>
        <c:ser>
          <c:idx val="4"/>
          <c:order val="4"/>
          <c:tx>
            <c:strRef>
              <c:f>'กราฟ 19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67'!$B$16:$D$16</c:f>
              <c:numCache>
                <c:formatCode>0.00%</c:formatCode>
                <c:ptCount val="3"/>
                <c:pt idx="0">
                  <c:v>0.75643355345163032</c:v>
                </c:pt>
                <c:pt idx="1">
                  <c:v>0.77107116075369453</c:v>
                </c:pt>
                <c:pt idx="2">
                  <c:v>0.67850214669491671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60-4712-ACE9-A94A6E916DB7}"/>
            </c:ext>
          </c:extLst>
        </c:ser>
        <c:ser>
          <c:idx val="5"/>
          <c:order val="5"/>
          <c:tx>
            <c:strRef>
              <c:f>'กราฟ 19 02 67'!$A$37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340592"/>
        <c:axId val="267342944"/>
      </c:lineChart>
      <c:catAx>
        <c:axId val="267342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39808"/>
        <c:crosses val="autoZero"/>
        <c:auto val="1"/>
        <c:lblAlgn val="ctr"/>
        <c:lblOffset val="100"/>
        <c:noMultiLvlLbl val="0"/>
      </c:catAx>
      <c:valAx>
        <c:axId val="26733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2552"/>
        <c:crosses val="autoZero"/>
        <c:crossBetween val="between"/>
      </c:valAx>
      <c:valAx>
        <c:axId val="2673429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0592"/>
        <c:crosses val="max"/>
        <c:crossBetween val="between"/>
      </c:valAx>
      <c:catAx>
        <c:axId val="2673405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342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67'!$B$55:$C$55</c:f>
              <c:numCache>
                <c:formatCode>#,##0.00,,</c:formatCode>
                <c:ptCount val="2"/>
                <c:pt idx="0">
                  <c:v>890388716.90999985</c:v>
                </c:pt>
                <c:pt idx="1">
                  <c:v>921863620.2900002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18 01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18 01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18 01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344120"/>
        <c:axId val="267340984"/>
      </c:barChart>
      <c:catAx>
        <c:axId val="267344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40984"/>
        <c:crosses val="autoZero"/>
        <c:auto val="1"/>
        <c:lblAlgn val="ctr"/>
        <c:lblOffset val="100"/>
        <c:noMultiLvlLbl val="0"/>
      </c:catAx>
      <c:valAx>
        <c:axId val="26734098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44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67'!$B$22:$D$22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18 01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67'!$B$23:$D$23</c:f>
              <c:numCache>
                <c:formatCode>#,##0.00,,</c:formatCode>
                <c:ptCount val="3"/>
                <c:pt idx="0">
                  <c:v>8101859574.6599998</c:v>
                </c:pt>
                <c:pt idx="1">
                  <c:v>7313493434.1300001</c:v>
                </c:pt>
                <c:pt idx="2">
                  <c:v>788366140.52999997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341768"/>
        <c:axId val="269215608"/>
      </c:barChart>
      <c:lineChart>
        <c:grouping val="standard"/>
        <c:varyColors val="0"/>
        <c:ser>
          <c:idx val="2"/>
          <c:order val="2"/>
          <c:tx>
            <c:strRef>
              <c:f>'กราฟ 18 01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41768"/>
        <c:axId val="269215608"/>
      </c:lineChart>
      <c:lineChart>
        <c:grouping val="standard"/>
        <c:varyColors val="0"/>
        <c:ser>
          <c:idx val="3"/>
          <c:order val="3"/>
          <c:tx>
            <c:strRef>
              <c:f>'กราฟ 18 01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67'!$B$25:$D$25</c:f>
              <c:numCache>
                <c:formatCode>0.00%</c:formatCode>
                <c:ptCount val="3"/>
                <c:pt idx="0">
                  <c:v>0.67094705609775263</c:v>
                </c:pt>
                <c:pt idx="1">
                  <c:v>0.70864459053949369</c:v>
                </c:pt>
                <c:pt idx="2">
                  <c:v>0.44924673840653767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6000"/>
        <c:axId val="269216392"/>
      </c:lineChart>
      <c:catAx>
        <c:axId val="267341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5608"/>
        <c:crosses val="autoZero"/>
        <c:auto val="1"/>
        <c:lblAlgn val="ctr"/>
        <c:lblOffset val="100"/>
        <c:noMultiLvlLbl val="0"/>
      </c:catAx>
      <c:valAx>
        <c:axId val="26921560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1768"/>
        <c:crosses val="autoZero"/>
        <c:crossBetween val="between"/>
      </c:valAx>
      <c:valAx>
        <c:axId val="26921639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6000"/>
        <c:crosses val="max"/>
        <c:crossBetween val="between"/>
      </c:valAx>
      <c:catAx>
        <c:axId val="269216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6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67'!$B$34:$D$34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5E-469F-972C-E32909A75086}"/>
            </c:ext>
          </c:extLst>
        </c:ser>
        <c:ser>
          <c:idx val="1"/>
          <c:order val="1"/>
          <c:tx>
            <c:strRef>
              <c:f>'กราฟ 18 01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67'!$B$35:$D$35</c:f>
              <c:numCache>
                <c:formatCode>#,##0.00,,</c:formatCode>
                <c:ptCount val="3"/>
                <c:pt idx="0">
                  <c:v>8520158086.96</c:v>
                </c:pt>
                <c:pt idx="1">
                  <c:v>7409310938.0299997</c:v>
                </c:pt>
                <c:pt idx="2">
                  <c:v>1110847148.9300001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4824"/>
        <c:axId val="269217176"/>
      </c:barChart>
      <c:lineChart>
        <c:grouping val="standard"/>
        <c:varyColors val="0"/>
        <c:ser>
          <c:idx val="2"/>
          <c:order val="2"/>
          <c:tx>
            <c:strRef>
              <c:f>'กราฟ 18 01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5E-469F-972C-E32909A75086}"/>
            </c:ext>
          </c:extLst>
        </c:ser>
        <c:ser>
          <c:idx val="3"/>
          <c:order val="3"/>
          <c:tx>
            <c:strRef>
              <c:f>'กราฟ 18 01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5E-469F-972C-E32909A75086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5E-469F-972C-E32909A75086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5E-469F-972C-E32909A750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67'!$B$37:$D$37</c:f>
              <c:numCache>
                <c:formatCode>0.00%</c:formatCode>
                <c:ptCount val="3"/>
                <c:pt idx="0">
                  <c:v>0.70558801140084826</c:v>
                </c:pt>
                <c:pt idx="1">
                  <c:v>0.71792887532477279</c:v>
                </c:pt>
                <c:pt idx="2">
                  <c:v>0.63301102478793436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9211688"/>
        <c:axId val="269211296"/>
      </c:lineChart>
      <c:catAx>
        <c:axId val="269214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7176"/>
        <c:crosses val="autoZero"/>
        <c:auto val="1"/>
        <c:lblAlgn val="ctr"/>
        <c:lblOffset val="100"/>
        <c:noMultiLvlLbl val="0"/>
      </c:catAx>
      <c:valAx>
        <c:axId val="26921717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4824"/>
        <c:crosses val="autoZero"/>
        <c:crossBetween val="between"/>
      </c:valAx>
      <c:valAx>
        <c:axId val="26921129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1688"/>
        <c:crosses val="max"/>
        <c:crossBetween val="between"/>
      </c:valAx>
      <c:catAx>
        <c:axId val="269211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12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'!$B$55:$C$55</c:f>
              <c:numCache>
                <c:formatCode>#,##0.00,,</c:formatCode>
                <c:ptCount val="2"/>
                <c:pt idx="0">
                  <c:v>798240754.30000007</c:v>
                </c:pt>
                <c:pt idx="1">
                  <c:v>1014011582.9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9210120"/>
        <c:axId val="269210512"/>
      </c:barChart>
      <c:catAx>
        <c:axId val="269210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9210512"/>
        <c:crosses val="autoZero"/>
        <c:auto val="1"/>
        <c:lblAlgn val="ctr"/>
        <c:lblOffset val="100"/>
        <c:noMultiLvlLbl val="0"/>
      </c:catAx>
      <c:valAx>
        <c:axId val="26921051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9210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'!$B$22:$D$22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'!$B$23:$D$23</c:f>
              <c:numCache>
                <c:formatCode>#,##0.00,,</c:formatCode>
                <c:ptCount val="3"/>
                <c:pt idx="0">
                  <c:v>8102711926.7200003</c:v>
                </c:pt>
                <c:pt idx="1">
                  <c:v>7314336854.3400002</c:v>
                </c:pt>
                <c:pt idx="2">
                  <c:v>788375072.38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5216"/>
        <c:axId val="269212472"/>
      </c:barChart>
      <c:lineChart>
        <c:grouping val="standard"/>
        <c:varyColors val="0"/>
        <c:ser>
          <c:idx val="2"/>
          <c:order val="2"/>
          <c:tx>
            <c:strRef>
              <c:f>'กราฟ 31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5216"/>
        <c:axId val="269212472"/>
      </c:lineChart>
      <c:lineChart>
        <c:grouping val="standard"/>
        <c:varyColors val="0"/>
        <c:ser>
          <c:idx val="3"/>
          <c:order val="3"/>
          <c:tx>
            <c:strRef>
              <c:f>'กราฟ 31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'!$B$25:$D$25</c:f>
              <c:numCache>
                <c:formatCode>0.00%</c:formatCode>
                <c:ptCount val="3"/>
                <c:pt idx="0">
                  <c:v>0.69385910280861551</c:v>
                </c:pt>
                <c:pt idx="1">
                  <c:v>0.73076785126238986</c:v>
                </c:pt>
                <c:pt idx="2">
                  <c:v>0.47246654383724973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3256"/>
        <c:axId val="269212864"/>
      </c:lineChart>
      <c:catAx>
        <c:axId val="26921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2472"/>
        <c:crosses val="autoZero"/>
        <c:auto val="1"/>
        <c:lblAlgn val="ctr"/>
        <c:lblOffset val="100"/>
        <c:noMultiLvlLbl val="0"/>
      </c:catAx>
      <c:valAx>
        <c:axId val="2692124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5216"/>
        <c:crosses val="autoZero"/>
        <c:crossBetween val="between"/>
      </c:valAx>
      <c:valAx>
        <c:axId val="26921286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3256"/>
        <c:crosses val="max"/>
        <c:crossBetween val="between"/>
      </c:valAx>
      <c:catAx>
        <c:axId val="269213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28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'!$B$34:$D$34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'!$B$35:$D$35</c:f>
              <c:numCache>
                <c:formatCode>#,##0.00,,</c:formatCode>
                <c:ptCount val="3"/>
                <c:pt idx="0">
                  <c:v>8461015294.8100004</c:v>
                </c:pt>
                <c:pt idx="1">
                  <c:v>7384101437.0900002</c:v>
                </c:pt>
                <c:pt idx="2">
                  <c:v>1076913857.72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4432"/>
        <c:axId val="270179536"/>
      </c:barChart>
      <c:lineChart>
        <c:grouping val="standard"/>
        <c:varyColors val="0"/>
        <c:ser>
          <c:idx val="2"/>
          <c:order val="2"/>
          <c:tx>
            <c:strRef>
              <c:f>'กราฟ 31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'!$B$37:$D$37</c:f>
              <c:numCache>
                <c:formatCode>0.00%</c:formatCode>
                <c:ptCount val="3"/>
                <c:pt idx="0">
                  <c:v>0.72454167621917864</c:v>
                </c:pt>
                <c:pt idx="1">
                  <c:v>0.73773795877120441</c:v>
                </c:pt>
                <c:pt idx="2">
                  <c:v>0.64538540878948758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68952"/>
        <c:axId val="270179928"/>
      </c:lineChart>
      <c:catAx>
        <c:axId val="26921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9536"/>
        <c:crosses val="autoZero"/>
        <c:auto val="1"/>
        <c:lblAlgn val="ctr"/>
        <c:lblOffset val="100"/>
        <c:noMultiLvlLbl val="0"/>
      </c:catAx>
      <c:valAx>
        <c:axId val="27017953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4432"/>
        <c:crosses val="autoZero"/>
        <c:crossBetween val="between"/>
      </c:valAx>
      <c:valAx>
        <c:axId val="27017992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8952"/>
        <c:crosses val="max"/>
        <c:crossBetween val="between"/>
      </c:valAx>
      <c:catAx>
        <c:axId val="270168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99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'!$B$55:$C$55</c:f>
              <c:numCache>
                <c:formatCode>#,##0.00,,</c:formatCode>
                <c:ptCount val="2"/>
                <c:pt idx="0">
                  <c:v>664471507.82000005</c:v>
                </c:pt>
                <c:pt idx="1">
                  <c:v>1147780829.3800001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19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19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70912"/>
        <c:axId val="270178752"/>
      </c:barChart>
      <c:catAx>
        <c:axId val="270170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8752"/>
        <c:crosses val="autoZero"/>
        <c:auto val="1"/>
        <c:lblAlgn val="ctr"/>
        <c:lblOffset val="100"/>
        <c:noMultiLvlLbl val="0"/>
      </c:catAx>
      <c:valAx>
        <c:axId val="27017875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0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'!$B$22:$D$22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19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'!$B$23:$D$23</c:f>
              <c:numCache>
                <c:formatCode>#,##0.00,,</c:formatCode>
                <c:ptCount val="3"/>
                <c:pt idx="0">
                  <c:v>6738762387.6099997</c:v>
                </c:pt>
                <c:pt idx="1">
                  <c:v>6301267135.6199999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9144"/>
        <c:axId val="270170128"/>
      </c:barChart>
      <c:lineChart>
        <c:grouping val="standard"/>
        <c:varyColors val="0"/>
        <c:ser>
          <c:idx val="2"/>
          <c:order val="2"/>
          <c:tx>
            <c:strRef>
              <c:f>'กราฟ 19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9144"/>
        <c:axId val="270170128"/>
      </c:lineChart>
      <c:lineChart>
        <c:grouping val="standard"/>
        <c:varyColors val="0"/>
        <c:ser>
          <c:idx val="3"/>
          <c:order val="3"/>
          <c:tx>
            <c:strRef>
              <c:f>'กราฟ 19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'!$B$25:$D$25</c:f>
              <c:numCache>
                <c:formatCode>0.00%</c:formatCode>
                <c:ptCount val="3"/>
                <c:pt idx="0">
                  <c:v>0.5961877790756579</c:v>
                </c:pt>
                <c:pt idx="1">
                  <c:v>0.64688268643650837</c:v>
                </c:pt>
                <c:pt idx="2">
                  <c:v>0.28006623086375892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8360"/>
        <c:axId val="270177968"/>
      </c:lineChart>
      <c:catAx>
        <c:axId val="270179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0128"/>
        <c:crosses val="autoZero"/>
        <c:auto val="1"/>
        <c:lblAlgn val="ctr"/>
        <c:lblOffset val="100"/>
        <c:noMultiLvlLbl val="0"/>
      </c:catAx>
      <c:valAx>
        <c:axId val="2701701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9144"/>
        <c:crosses val="autoZero"/>
        <c:crossBetween val="between"/>
      </c:valAx>
      <c:valAx>
        <c:axId val="27017796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8360"/>
        <c:crosses val="max"/>
        <c:crossBetween val="between"/>
      </c:valAx>
      <c:catAx>
        <c:axId val="270178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7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'!$B$34:$D$34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19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'!$B$35:$D$35</c:f>
              <c:numCache>
                <c:formatCode>#,##0.00,,</c:formatCode>
                <c:ptCount val="3"/>
                <c:pt idx="0">
                  <c:v>7274081273.0600004</c:v>
                </c:pt>
                <c:pt idx="1">
                  <c:v>6398652361.4700003</c:v>
                </c:pt>
                <c:pt idx="2">
                  <c:v>875428911.58999991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4440"/>
        <c:axId val="270180320"/>
      </c:barChart>
      <c:lineChart>
        <c:grouping val="standard"/>
        <c:varyColors val="0"/>
        <c:ser>
          <c:idx val="2"/>
          <c:order val="2"/>
          <c:tx>
            <c:strRef>
              <c:f>'กราฟ 19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19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'!$B$37:$D$37</c:f>
              <c:numCache>
                <c:formatCode>0.00%</c:formatCode>
                <c:ptCount val="3"/>
                <c:pt idx="0">
                  <c:v>0.64354819320755963</c:v>
                </c:pt>
                <c:pt idx="1">
                  <c:v>0.65688017030145418</c:v>
                </c:pt>
                <c:pt idx="2">
                  <c:v>0.56041311201196364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72480"/>
        <c:axId val="270171304"/>
      </c:lineChart>
      <c:catAx>
        <c:axId val="270174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0320"/>
        <c:crosses val="autoZero"/>
        <c:auto val="1"/>
        <c:lblAlgn val="ctr"/>
        <c:lblOffset val="100"/>
        <c:noMultiLvlLbl val="0"/>
      </c:catAx>
      <c:valAx>
        <c:axId val="2701803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4440"/>
        <c:crosses val="autoZero"/>
        <c:crossBetween val="between"/>
      </c:valAx>
      <c:valAx>
        <c:axId val="27017130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2480"/>
        <c:crosses val="max"/>
        <c:crossBetween val="between"/>
      </c:valAx>
      <c:catAx>
        <c:axId val="2701724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13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66'!$B$55:$C$55</c:f>
              <c:numCache>
                <c:formatCode>#,##0.00,,</c:formatCode>
                <c:ptCount val="2"/>
                <c:pt idx="0">
                  <c:v>541537147.67000008</c:v>
                </c:pt>
                <c:pt idx="1">
                  <c:v>1270275689.53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7 12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7 12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7 12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74048"/>
        <c:axId val="270174832"/>
      </c:barChart>
      <c:catAx>
        <c:axId val="270174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4832"/>
        <c:crosses val="autoZero"/>
        <c:auto val="1"/>
        <c:lblAlgn val="ctr"/>
        <c:lblOffset val="100"/>
        <c:noMultiLvlLbl val="0"/>
      </c:catAx>
      <c:valAx>
        <c:axId val="27017483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4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66'!$B$22:$D$22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7 12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66'!$B$23:$D$23</c:f>
              <c:numCache>
                <c:formatCode>#,##0.00,,</c:formatCode>
                <c:ptCount val="3"/>
                <c:pt idx="0">
                  <c:v>6738816489.6099997</c:v>
                </c:pt>
                <c:pt idx="1">
                  <c:v>6301321237.6199999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5616"/>
        <c:axId val="270168168"/>
      </c:barChart>
      <c:lineChart>
        <c:grouping val="standard"/>
        <c:varyColors val="0"/>
        <c:ser>
          <c:idx val="2"/>
          <c:order val="2"/>
          <c:tx>
            <c:strRef>
              <c:f>'กราฟ 7 12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5616"/>
        <c:axId val="270168168"/>
      </c:lineChart>
      <c:lineChart>
        <c:grouping val="standard"/>
        <c:varyColors val="0"/>
        <c:ser>
          <c:idx val="3"/>
          <c:order val="3"/>
          <c:tx>
            <c:strRef>
              <c:f>'กราฟ 7 12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66'!$B$25:$D$25</c:f>
              <c:numCache>
                <c:formatCode>0.00%</c:formatCode>
                <c:ptCount val="3"/>
                <c:pt idx="0">
                  <c:v>0.6190337839695258</c:v>
                </c:pt>
                <c:pt idx="1">
                  <c:v>0.67165980194758734</c:v>
                </c:pt>
                <c:pt idx="2">
                  <c:v>0.29082820763657485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6792"/>
        <c:axId val="270176400"/>
      </c:lineChart>
      <c:catAx>
        <c:axId val="270175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8168"/>
        <c:crosses val="autoZero"/>
        <c:auto val="1"/>
        <c:lblAlgn val="ctr"/>
        <c:lblOffset val="100"/>
        <c:noMultiLvlLbl val="0"/>
      </c:catAx>
      <c:valAx>
        <c:axId val="27016816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5616"/>
        <c:crosses val="autoZero"/>
        <c:crossBetween val="between"/>
      </c:valAx>
      <c:valAx>
        <c:axId val="27017640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6792"/>
        <c:crosses val="max"/>
        <c:crossBetween val="between"/>
      </c:valAx>
      <c:catAx>
        <c:axId val="270176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6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66'!$B$34:$D$34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7 12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66'!$B$35:$D$35</c:f>
              <c:numCache>
                <c:formatCode>#,##0.00,,</c:formatCode>
                <c:ptCount val="3"/>
                <c:pt idx="0">
                  <c:v>7201091529.29</c:v>
                </c:pt>
                <c:pt idx="1">
                  <c:v>6376786802.3299999</c:v>
                </c:pt>
                <c:pt idx="2">
                  <c:v>824304726.96000004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69344"/>
        <c:axId val="270169736"/>
      </c:barChart>
      <c:lineChart>
        <c:grouping val="standard"/>
        <c:varyColors val="0"/>
        <c:ser>
          <c:idx val="2"/>
          <c:order val="2"/>
          <c:tx>
            <c:strRef>
              <c:f>'กราฟ 7 12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7 12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66'!$B$37:$D$37</c:f>
              <c:numCache>
                <c:formatCode>0.00%</c:formatCode>
                <c:ptCount val="3"/>
                <c:pt idx="0">
                  <c:v>0.66149878765214343</c:v>
                </c:pt>
                <c:pt idx="1">
                  <c:v>0.67970370009776737</c:v>
                </c:pt>
                <c:pt idx="2">
                  <c:v>0.54796266976084274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83848"/>
        <c:axId val="270181888"/>
      </c:lineChart>
      <c:catAx>
        <c:axId val="270169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9736"/>
        <c:crosses val="autoZero"/>
        <c:auto val="1"/>
        <c:lblAlgn val="ctr"/>
        <c:lblOffset val="100"/>
        <c:noMultiLvlLbl val="0"/>
      </c:catAx>
      <c:valAx>
        <c:axId val="27016973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9344"/>
        <c:crosses val="autoZero"/>
        <c:crossBetween val="between"/>
      </c:valAx>
      <c:valAx>
        <c:axId val="27018188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3848"/>
        <c:crosses val="max"/>
        <c:crossBetween val="between"/>
      </c:valAx>
      <c:catAx>
        <c:axId val="270183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81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66'!$A$54:$C$54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66'!$A$55:$C$55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154069141.69</c:v>
                </c:pt>
                <c:pt idx="2">
                  <c:v>1657512607.8699999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81104"/>
        <c:axId val="270182672"/>
      </c:barChart>
      <c:catAx>
        <c:axId val="270181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82672"/>
        <c:crosses val="autoZero"/>
        <c:auto val="1"/>
        <c:lblAlgn val="ctr"/>
        <c:lblOffset val="100"/>
        <c:noMultiLvlLbl val="0"/>
      </c:catAx>
      <c:valAx>
        <c:axId val="2701826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81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66'!$B$22:$D$22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66'!$B$23:$D$23</c:f>
              <c:numCache>
                <c:formatCode>#,##0.00,,</c:formatCode>
                <c:ptCount val="3"/>
                <c:pt idx="0">
                  <c:v>5411104711.8800001</c:v>
                </c:pt>
                <c:pt idx="1">
                  <c:v>5237305424.5500002</c:v>
                </c:pt>
                <c:pt idx="2">
                  <c:v>173799287.33000001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83456"/>
        <c:axId val="271327792"/>
      </c:barChart>
      <c:lineChart>
        <c:grouping val="standard"/>
        <c:varyColors val="0"/>
        <c:ser>
          <c:idx val="2"/>
          <c:order val="2"/>
          <c:tx>
            <c:strRef>
              <c:f>'กราฟ 31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83456"/>
        <c:axId val="271327792"/>
      </c:lineChart>
      <c:lineChart>
        <c:grouping val="standard"/>
        <c:varyColors val="0"/>
        <c:ser>
          <c:idx val="3"/>
          <c:order val="3"/>
          <c:tx>
            <c:strRef>
              <c:f>'กราฟ 31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66'!$B$25:$D$25</c:f>
              <c:numCache>
                <c:formatCode>0.00%</c:formatCode>
                <c:ptCount val="3"/>
                <c:pt idx="0">
                  <c:v>0.58395357613653875</c:v>
                </c:pt>
                <c:pt idx="1">
                  <c:v>0.66124139015037098</c:v>
                </c:pt>
                <c:pt idx="2">
                  <c:v>0.12913113792046368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28184"/>
        <c:axId val="271324656"/>
      </c:lineChart>
      <c:catAx>
        <c:axId val="27018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7792"/>
        <c:crosses val="autoZero"/>
        <c:auto val="1"/>
        <c:lblAlgn val="ctr"/>
        <c:lblOffset val="100"/>
        <c:noMultiLvlLbl val="0"/>
      </c:catAx>
      <c:valAx>
        <c:axId val="2713277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3456"/>
        <c:crosses val="autoZero"/>
        <c:crossBetween val="between"/>
      </c:valAx>
      <c:valAx>
        <c:axId val="27132465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184"/>
        <c:crosses val="max"/>
        <c:crossBetween val="between"/>
      </c:valAx>
      <c:catAx>
        <c:axId val="271328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4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66'!$B$34:$D$34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66'!$B$35:$D$35</c:f>
              <c:numCache>
                <c:formatCode>#,##0.00,,</c:formatCode>
                <c:ptCount val="3"/>
                <c:pt idx="0">
                  <c:v>5490648145.6400003</c:v>
                </c:pt>
                <c:pt idx="1">
                  <c:v>5258946662.0600004</c:v>
                </c:pt>
                <c:pt idx="2">
                  <c:v>231701483.58000001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8576"/>
        <c:axId val="271325048"/>
      </c:barChart>
      <c:lineChart>
        <c:grouping val="standard"/>
        <c:varyColors val="0"/>
        <c:ser>
          <c:idx val="2"/>
          <c:order val="2"/>
          <c:tx>
            <c:strRef>
              <c:f>'กราฟ 31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66'!$B$37:$D$37</c:f>
              <c:numCache>
                <c:formatCode>0.00%</c:formatCode>
                <c:ptCount val="3"/>
                <c:pt idx="0">
                  <c:v>0.59253771469522398</c:v>
                </c:pt>
                <c:pt idx="1">
                  <c:v>0.66397372687998157</c:v>
                </c:pt>
                <c:pt idx="2">
                  <c:v>0.17215189252033528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1328968"/>
        <c:axId val="271319168"/>
      </c:lineChart>
      <c:catAx>
        <c:axId val="27132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048"/>
        <c:crosses val="autoZero"/>
        <c:auto val="1"/>
        <c:lblAlgn val="ctr"/>
        <c:lblOffset val="100"/>
        <c:noMultiLvlLbl val="0"/>
      </c:catAx>
      <c:valAx>
        <c:axId val="27132504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576"/>
        <c:crosses val="autoZero"/>
        <c:crossBetween val="between"/>
      </c:valAx>
      <c:valAx>
        <c:axId val="27131916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968"/>
        <c:crosses val="max"/>
        <c:crossBetween val="between"/>
      </c:valAx>
      <c:catAx>
        <c:axId val="271328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191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66'!$A$90:$C$90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66'!$A$91:$C$91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1513494184.6100001</c:v>
                </c:pt>
                <c:pt idx="2">
                  <c:v>298087564.95000005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'!$B$55:$C$55</c:f>
              <c:numCache>
                <c:formatCode>#,##0.00,,</c:formatCode>
                <c:ptCount val="2"/>
                <c:pt idx="0">
                  <c:v>460143947.92000002</c:v>
                </c:pt>
                <c:pt idx="1">
                  <c:v>1351668889.28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11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30 11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30 11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1321912"/>
        <c:axId val="271319560"/>
      </c:barChart>
      <c:catAx>
        <c:axId val="271321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319560"/>
        <c:crosses val="autoZero"/>
        <c:auto val="1"/>
        <c:lblAlgn val="ctr"/>
        <c:lblOffset val="100"/>
        <c:noMultiLvlLbl val="0"/>
      </c:catAx>
      <c:valAx>
        <c:axId val="27131956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321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'!$B$22:$D$22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30 11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'!$B$23:$D$23</c:f>
              <c:numCache>
                <c:formatCode>#,##0.00,,</c:formatCode>
                <c:ptCount val="3"/>
                <c:pt idx="0">
                  <c:v>6754730640.8000002</c:v>
                </c:pt>
                <c:pt idx="1">
                  <c:v>6317235388.8100004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1128"/>
        <c:axId val="271325440"/>
      </c:barChart>
      <c:lineChart>
        <c:grouping val="standard"/>
        <c:varyColors val="0"/>
        <c:ser>
          <c:idx val="2"/>
          <c:order val="2"/>
          <c:tx>
            <c:strRef>
              <c:f>'กราฟ 30 11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21128"/>
        <c:axId val="271325440"/>
      </c:lineChart>
      <c:lineChart>
        <c:grouping val="standard"/>
        <c:varyColors val="0"/>
        <c:ser>
          <c:idx val="3"/>
          <c:order val="3"/>
          <c:tx>
            <c:strRef>
              <c:f>'กราฟ 30 11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'!$B$25:$D$25</c:f>
              <c:numCache>
                <c:formatCode>0.00%</c:formatCode>
                <c:ptCount val="3"/>
                <c:pt idx="0">
                  <c:v>0.63125212567540956</c:v>
                </c:pt>
                <c:pt idx="1">
                  <c:v>0.68693757701483238</c:v>
                </c:pt>
                <c:pt idx="2">
                  <c:v>0.29083014095146764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30536"/>
        <c:axId val="271320344"/>
      </c:lineChart>
      <c:catAx>
        <c:axId val="271321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440"/>
        <c:crosses val="autoZero"/>
        <c:auto val="1"/>
        <c:lblAlgn val="ctr"/>
        <c:lblOffset val="100"/>
        <c:noMultiLvlLbl val="0"/>
      </c:catAx>
      <c:valAx>
        <c:axId val="2713254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1128"/>
        <c:crosses val="autoZero"/>
        <c:crossBetween val="between"/>
      </c:valAx>
      <c:valAx>
        <c:axId val="2713203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30536"/>
        <c:crosses val="max"/>
        <c:crossBetween val="between"/>
      </c:valAx>
      <c:catAx>
        <c:axId val="271330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0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'!$B$34:$D$34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30 11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'!$B$35:$D$35</c:f>
              <c:numCache>
                <c:formatCode>#,##0.00,,</c:formatCode>
                <c:ptCount val="3"/>
                <c:pt idx="0">
                  <c:v>7146744050.96</c:v>
                </c:pt>
                <c:pt idx="1">
                  <c:v>6348295612.5100002</c:v>
                </c:pt>
                <c:pt idx="2">
                  <c:v>798448438.45000005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0736"/>
        <c:axId val="271330144"/>
      </c:barChart>
      <c:lineChart>
        <c:grouping val="standard"/>
        <c:varyColors val="0"/>
        <c:ser>
          <c:idx val="2"/>
          <c:order val="2"/>
          <c:tx>
            <c:strRef>
              <c:f>'กราฟ 30 11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30 11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'!$B$37:$D$37</c:f>
              <c:numCache>
                <c:formatCode>0.00%</c:formatCode>
                <c:ptCount val="3"/>
                <c:pt idx="0">
                  <c:v>0.66788708739572744</c:v>
                </c:pt>
                <c:pt idx="1">
                  <c:v>0.69031507262751934</c:v>
                </c:pt>
                <c:pt idx="2">
                  <c:v>0.5307780389401815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1325832"/>
        <c:axId val="271327400"/>
      </c:lineChart>
      <c:catAx>
        <c:axId val="27132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30144"/>
        <c:crosses val="autoZero"/>
        <c:auto val="1"/>
        <c:lblAlgn val="ctr"/>
        <c:lblOffset val="100"/>
        <c:noMultiLvlLbl val="0"/>
      </c:catAx>
      <c:valAx>
        <c:axId val="2713301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0736"/>
        <c:crosses val="autoZero"/>
        <c:crossBetween val="between"/>
      </c:valAx>
      <c:valAx>
        <c:axId val="27132740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832"/>
        <c:crosses val="max"/>
        <c:crossBetween val="between"/>
      </c:valAx>
      <c:catAx>
        <c:axId val="271325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7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4.xml"/><Relationship Id="rId2" Type="http://schemas.openxmlformats.org/officeDocument/2006/relationships/chart" Target="../charts/chart33.xml"/><Relationship Id="rId1" Type="http://schemas.openxmlformats.org/officeDocument/2006/relationships/chart" Target="../charts/chart32.xml"/><Relationship Id="rId5" Type="http://schemas.openxmlformats.org/officeDocument/2006/relationships/chart" Target="../charts/chart36.xml"/><Relationship Id="rId4" Type="http://schemas.openxmlformats.org/officeDocument/2006/relationships/chart" Target="../charts/chart35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9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5" Type="http://schemas.openxmlformats.org/officeDocument/2006/relationships/chart" Target="../charts/chart41.xml"/><Relationship Id="rId4" Type="http://schemas.openxmlformats.org/officeDocument/2006/relationships/chart" Target="../charts/chart40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4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5" Type="http://schemas.openxmlformats.org/officeDocument/2006/relationships/chart" Target="../charts/chart51.xml"/><Relationship Id="rId4" Type="http://schemas.openxmlformats.org/officeDocument/2006/relationships/chart" Target="../charts/chart50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chart" Target="../charts/chart58.xml"/><Relationship Id="rId1" Type="http://schemas.openxmlformats.org/officeDocument/2006/relationships/chart" Target="../charts/chart57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4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Relationship Id="rId5" Type="http://schemas.openxmlformats.org/officeDocument/2006/relationships/chart" Target="../charts/chart66.xml"/><Relationship Id="rId4" Type="http://schemas.openxmlformats.org/officeDocument/2006/relationships/chart" Target="../charts/chart65.xml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9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5" Type="http://schemas.openxmlformats.org/officeDocument/2006/relationships/chart" Target="../charts/chart71.xml"/><Relationship Id="rId4" Type="http://schemas.openxmlformats.org/officeDocument/2006/relationships/chart" Target="../charts/chart70.xml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chart" Target="../charts/chart72.xml"/><Relationship Id="rId5" Type="http://schemas.openxmlformats.org/officeDocument/2006/relationships/chart" Target="../charts/chart76.xml"/><Relationship Id="rId4" Type="http://schemas.openxmlformats.org/officeDocument/2006/relationships/chart" Target="../charts/chart75.xml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5" Type="http://schemas.openxmlformats.org/officeDocument/2006/relationships/chart" Target="../charts/chart81.xml"/><Relationship Id="rId4" Type="http://schemas.openxmlformats.org/officeDocument/2006/relationships/chart" Target="../charts/chart80.xml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4.xml"/><Relationship Id="rId2" Type="http://schemas.openxmlformats.org/officeDocument/2006/relationships/chart" Target="../charts/chart83.xml"/><Relationship Id="rId1" Type="http://schemas.openxmlformats.org/officeDocument/2006/relationships/chart" Target="../charts/chart82.xml"/><Relationship Id="rId5" Type="http://schemas.openxmlformats.org/officeDocument/2006/relationships/chart" Target="../charts/chart86.xml"/><Relationship Id="rId4" Type="http://schemas.openxmlformats.org/officeDocument/2006/relationships/chart" Target="../charts/chart8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53788</xdr:colOff>
      <xdr:row>52</xdr:row>
      <xdr:rowOff>26894</xdr:rowOff>
    </xdr:from>
    <xdr:to>
      <xdr:col>15</xdr:col>
      <xdr:colOff>434788</xdr:colOff>
      <xdr:row>54</xdr:row>
      <xdr:rowOff>4482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079506" y="10506635"/>
          <a:ext cx="990600" cy="524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93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79%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102</xdr:row>
      <xdr:rowOff>58270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0.39951</cdr:x>
      <cdr:y>0.3583</cdr:y>
    </cdr:from>
    <cdr:to>
      <cdr:x>0.53335</cdr:x>
      <cdr:y>0.48982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3083625" y="1183366"/>
          <a:ext cx="1033044" cy="434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</a:t>
          </a:r>
          <a:r>
            <a:rPr lang="th-TH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21%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0.83614</cdr:x>
      <cdr:y>0.1017</cdr:y>
    </cdr:from>
    <cdr:to>
      <cdr:x>0.995</cdr:x>
      <cdr:y>0.2612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000371" y="330047"/>
          <a:ext cx="1140019" cy="5176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(5.59%)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0.81435</cdr:x>
      <cdr:y>0.35899</cdr:y>
    </cdr:from>
    <cdr:to>
      <cdr:x>0.97321</cdr:x>
      <cdr:y>0.51849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132354" y="1160182"/>
          <a:ext cx="1196293" cy="5154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(94.41%)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89CA4FF6-97D9-4882-A841-4597A4EC8A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B213AFBD-14FE-47A6-9FC5-7ED066A9EA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F615876E-94F9-4B35-A5FA-FB450E8EA5FE}"/>
            </a:ext>
          </a:extLst>
        </xdr:cNvPr>
        <xdr:cNvSpPr txBox="1"/>
      </xdr:nvSpPr>
      <xdr:spPr>
        <a:xfrm>
          <a:off x="8412480" y="11515164"/>
          <a:ext cx="1220094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(19.45%)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93FFEAF5-5DF9-4403-BAB1-D1034917A9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12805F08-DBB8-4E87-ACB1-67B1CBC7C5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3E3A544-3E7C-4C78-9D50-632849303A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(80.55%)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2E37871E-AF62-4EAB-B432-03DB7D32B8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4A7B4443-F29A-481C-8D60-72A2CF2B28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6EB63E6D-3F4D-4016-B3E3-8DE799727394}"/>
            </a:ext>
          </a:extLst>
        </xdr:cNvPr>
        <xdr:cNvSpPr txBox="1"/>
      </xdr:nvSpPr>
      <xdr:spPr>
        <a:xfrm>
          <a:off x="9315450" y="11353239"/>
          <a:ext cx="1317249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20.29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7894F37B-16B5-4C60-9DBF-E0BBA6055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E4E95B07-BF46-40A8-9E1D-4A2CF75B3C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DE64C528-96F6-4043-98F8-3F84467340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79.71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9464DB2-05B8-4CB4-A13E-8436999E74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E5B59EAE-CF78-4221-962F-692B4B822D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792D3BBB-E11C-468F-B855-4C4C75B62DCC}"/>
            </a:ext>
          </a:extLst>
        </xdr:cNvPr>
        <xdr:cNvSpPr txBox="1"/>
      </xdr:nvSpPr>
      <xdr:spPr>
        <a:xfrm>
          <a:off x="9315450" y="11353239"/>
          <a:ext cx="1317249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25.48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3A286EAC-5B92-45A2-99A4-217FCD8A67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6B86254C-1B95-4798-9D04-E8F4F05314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D46D5CDB-B3C0-4B62-8960-F92DD1B6CD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74.52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C171148C-968C-4051-B232-491374FCF8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805CD1DD-6A0A-470B-8CF2-D64F2BE908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57D25DD-C36C-47C4-B9DD-AA3713476947}"/>
            </a:ext>
          </a:extLst>
        </xdr:cNvPr>
        <xdr:cNvSpPr txBox="1"/>
      </xdr:nvSpPr>
      <xdr:spPr>
        <a:xfrm>
          <a:off x="8417859" y="10829364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25.48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34FDC398-34A3-4492-8EBC-833270DEBD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4E373F6A-ABA9-439A-B717-147943E3A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7B698E2A-07B6-4261-A5DB-DA083C5E60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74.52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34E2032-471A-4F8A-984F-AC2CC63A06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7E282F4D-CC7F-4691-92A0-DCD406AC61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344B4365-D752-4FFA-92BB-B7B880F0821E}"/>
            </a:ext>
          </a:extLst>
        </xdr:cNvPr>
        <xdr:cNvSpPr txBox="1"/>
      </xdr:nvSpPr>
      <xdr:spPr>
        <a:xfrm>
          <a:off x="9638180" y="11407028"/>
          <a:ext cx="1417541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25.97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4265119-362F-41AD-B938-E2A9871CA0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96950FF-0086-4B82-A596-43BEE33480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831D180D-3D1C-4441-87AD-2377547168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526676</xdr:colOff>
      <xdr:row>5</xdr:row>
      <xdr:rowOff>169209</xdr:rowOff>
    </xdr:from>
    <xdr:to>
      <xdr:col>14</xdr:col>
      <xdr:colOff>56029</xdr:colOff>
      <xdr:row>20</xdr:row>
      <xdr:rowOff>21291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AECA504E-1A27-2DBC-DAF7-C35E117C56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74.03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7F776608-D220-4864-ACD3-85E182A4B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6C46778D-75D9-4146-82D8-ADBB1006D6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B0F8952-395C-4BAF-86B2-FFA1EF028ABF}"/>
            </a:ext>
          </a:extLst>
        </xdr:cNvPr>
        <xdr:cNvSpPr txBox="1"/>
      </xdr:nvSpPr>
      <xdr:spPr>
        <a:xfrm>
          <a:off x="8735210" y="11568953"/>
          <a:ext cx="1223231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(30.44%)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EC2C7B4-86CC-4D4E-AF11-F459B3918A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CB5363B9-42F4-4E9B-B6AE-96A010A615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B372B3AC-400F-4856-880E-406424B45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(69.56%)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55E311AB-F7E8-4F7C-AE40-B360CBD0B7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D976CB2D-57A2-49C0-8705-916696A6FC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444B9F7-8D19-4887-9DCA-534DA8E149BB}"/>
            </a:ext>
          </a:extLst>
        </xdr:cNvPr>
        <xdr:cNvSpPr txBox="1"/>
      </xdr:nvSpPr>
      <xdr:spPr>
        <a:xfrm>
          <a:off x="8740589" y="11421035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(31.09%)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8EE71B65-C298-42C2-979D-64D6C6B829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4043DF13-4EED-4D56-9DD3-217FD76CD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E6229C1-A4FF-40F7-95BD-EAB1A5BD68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0.66294</cdr:x>
      <cdr:y>0.62678</cdr:y>
    </cdr:from>
    <cdr:to>
      <cdr:x>0.83394</cdr:x>
      <cdr:y>0.7583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467534" y="2343095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(68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1%)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22926</xdr:colOff>
      <xdr:row>49</xdr:row>
      <xdr:rowOff>96981</xdr:rowOff>
    </xdr:from>
    <xdr:to>
      <xdr:col>17</xdr:col>
      <xdr:colOff>261607</xdr:colOff>
      <xdr:row>68</xdr:row>
      <xdr:rowOff>18744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D2961CFF-D342-4C18-A11A-D411C1FC2A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F2BD3136-08DC-4EAE-B97B-787DB9F5F1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672353</xdr:colOff>
      <xdr:row>54</xdr:row>
      <xdr:rowOff>161364</xdr:rowOff>
    </xdr:from>
    <xdr:to>
      <xdr:col>8</xdr:col>
      <xdr:colOff>203944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66C3AE0-7894-4F34-8595-BD1C06BD22B0}"/>
            </a:ext>
          </a:extLst>
        </xdr:cNvPr>
        <xdr:cNvSpPr txBox="1"/>
      </xdr:nvSpPr>
      <xdr:spPr>
        <a:xfrm>
          <a:off x="8785412" y="11367246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(33.73%)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6E5C2832-878E-433C-B0B6-4FB87E2516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5CE66BA0-AB51-4B91-902D-E028400B03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5FE73308-5CF5-483F-A319-E0F9BA485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0.70859</cdr:x>
      <cdr:y>0.32702</cdr:y>
    </cdr:from>
    <cdr:to>
      <cdr:x>0.87959</cdr:x>
      <cdr:y>0.45854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44052" y="1222506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(66.27%)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1E621896-962E-43BD-9284-43CE642A98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2AE8C96F-D4CF-4A7D-9586-53224AE46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55</xdr:row>
      <xdr:rowOff>125505</xdr:rowOff>
    </xdr:from>
    <xdr:to>
      <xdr:col>8</xdr:col>
      <xdr:colOff>141191</xdr:colOff>
      <xdr:row>58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59AFE304-D23D-48ED-B155-CF8289D917DA}"/>
            </a:ext>
          </a:extLst>
        </xdr:cNvPr>
        <xdr:cNvSpPr txBox="1"/>
      </xdr:nvSpPr>
      <xdr:spPr>
        <a:xfrm>
          <a:off x="8290560" y="11974605"/>
          <a:ext cx="1223231" cy="526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05DD973-6531-4F1C-9CA0-58F19F1025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5972D98-EC0F-48B6-9859-EE53A5264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C3181352-83DE-34F8-51CB-EE694146B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125506</xdr:rowOff>
    </xdr:from>
    <xdr:to>
      <xdr:col>16</xdr:col>
      <xdr:colOff>349623</xdr:colOff>
      <xdr:row>68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70</xdr:row>
      <xdr:rowOff>116541</xdr:rowOff>
    </xdr:from>
    <xdr:to>
      <xdr:col>13</xdr:col>
      <xdr:colOff>140368</xdr:colOff>
      <xdr:row>85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56</xdr:row>
      <xdr:rowOff>125505</xdr:rowOff>
    </xdr:from>
    <xdr:to>
      <xdr:col>8</xdr:col>
      <xdr:colOff>141191</xdr:colOff>
      <xdr:row>59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9137276" y="11600329"/>
          <a:ext cx="1414180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88</xdr:row>
      <xdr:rowOff>31375</xdr:rowOff>
    </xdr:from>
    <xdr:to>
      <xdr:col>13</xdr:col>
      <xdr:colOff>242047</xdr:colOff>
      <xdr:row>108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851646</xdr:colOff>
      <xdr:row>26</xdr:row>
      <xdr:rowOff>90767</xdr:rowOff>
    </xdr:from>
    <xdr:to>
      <xdr:col>17</xdr:col>
      <xdr:colOff>201705</xdr:colOff>
      <xdr:row>52</xdr:row>
      <xdr:rowOff>33618</xdr:rowOff>
    </xdr:to>
    <xdr:graphicFrame macro="">
      <xdr:nvGraphicFramePr>
        <xdr:cNvPr id="9" name="แผนภูมิ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7933765" y="11981329"/>
          <a:ext cx="1315567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(50.87%)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(49.13%)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9260540" y="12381379"/>
          <a:ext cx="1066238" cy="520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(55.95%)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0.81417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64073" y="75998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(44.05%)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9253816" y="12286129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63.33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0.68423</cdr:x>
      <cdr:y>0.14157</cdr:y>
    </cdr:from>
    <cdr:to>
      <cdr:x>0.81807</cdr:x>
      <cdr:y>0.27309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97704" y="491041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36.67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210669</xdr:colOff>
      <xdr:row>61</xdr:row>
      <xdr:rowOff>127747</xdr:rowOff>
    </xdr:from>
    <xdr:to>
      <xdr:col>8</xdr:col>
      <xdr:colOff>333933</xdr:colOff>
      <xdr:row>64</xdr:row>
      <xdr:rowOff>105335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9679640" y="1267833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70.11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0.65433</cdr:x>
      <cdr:y>0.1448</cdr:y>
    </cdr:from>
    <cdr:to>
      <cdr:x>0.78817</cdr:x>
      <cdr:y>0.27632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39967" y="50224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29.89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647700</xdr:colOff>
      <xdr:row>56</xdr:row>
      <xdr:rowOff>4481</xdr:rowOff>
    </xdr:from>
    <xdr:to>
      <xdr:col>7</xdr:col>
      <xdr:colOff>770963</xdr:colOff>
      <xdr:row>58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9175376" y="1147930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(91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50%)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0.51392</cdr:x>
      <cdr:y>0.86848</cdr:y>
    </cdr:from>
    <cdr:to>
      <cdr:x>0.64776</cdr:x>
      <cdr:y>1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4429676" y="2856659"/>
          <a:ext cx="1153628" cy="4326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(8.50%)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0.25044</cdr:x>
      <cdr:y>0.09571</cdr:y>
    </cdr:from>
    <cdr:to>
      <cdr:x>0.4093</cdr:x>
      <cdr:y>0.25521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17255" y="401348"/>
          <a:ext cx="1279584" cy="6688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0.12014</cdr:x>
      <cdr:y>0.71174</cdr:y>
    </cdr:from>
    <cdr:to>
      <cdr:x>0.279</cdr:x>
      <cdr:y>0.87124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967682" y="2984508"/>
          <a:ext cx="1279584" cy="668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625287</xdr:colOff>
      <xdr:row>63</xdr:row>
      <xdr:rowOff>4482</xdr:rowOff>
    </xdr:from>
    <xdr:to>
      <xdr:col>9</xdr:col>
      <xdr:colOff>64992</xdr:colOff>
      <xdr:row>65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0094258" y="12913658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74.60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0.65823</cdr:x>
      <cdr:y>0.1028</cdr:y>
    </cdr:from>
    <cdr:to>
      <cdr:x>0.79207</cdr:x>
      <cdr:y>0.23432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73563" y="356578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25.40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00"/>
  </sheetPr>
  <dimension ref="A2:H115"/>
  <sheetViews>
    <sheetView zoomScale="55" zoomScaleNormal="55" workbookViewId="0">
      <selection activeCell="X37" sqref="X3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118341.67995998</v>
      </c>
      <c r="C5" s="476">
        <v>103762.77354778</v>
      </c>
      <c r="D5" s="476">
        <v>14578.9064122</v>
      </c>
    </row>
    <row r="6" spans="1:5" ht="24" x14ac:dyDescent="0.2">
      <c r="A6" s="400" t="s">
        <v>7</v>
      </c>
      <c r="B6" s="401">
        <f>+C6+D6</f>
        <v>46710.369774779996</v>
      </c>
      <c r="C6" s="476">
        <v>46361.680826349999</v>
      </c>
      <c r="D6" s="476">
        <v>348.68894842999998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84">
        <f>+B6/B5</f>
        <v>0.39470767856748523</v>
      </c>
      <c r="C8" s="484">
        <f>+C6/C5</f>
        <v>0.44680456430746501</v>
      </c>
      <c r="D8" s="484">
        <f>+D6/D5</f>
        <v>2.3917359681944882E-2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0.39470767856748523</v>
      </c>
      <c r="C10" s="407">
        <f>+C8-C7</f>
        <v>0.44680456430746501</v>
      </c>
      <c r="D10" s="407">
        <f>+D8-D7</f>
        <v>2.3917359681944882E-2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118341.67995998</v>
      </c>
      <c r="C13" s="476">
        <v>103762.77354778</v>
      </c>
      <c r="D13" s="476">
        <v>14578.9064122</v>
      </c>
    </row>
    <row r="14" spans="1:5" ht="24" x14ac:dyDescent="0.2">
      <c r="A14" s="400" t="s">
        <v>8</v>
      </c>
      <c r="B14" s="483">
        <f>+C14+D14</f>
        <v>47230.194157310005</v>
      </c>
      <c r="C14" s="476">
        <v>46503.847108540001</v>
      </c>
      <c r="D14" s="476">
        <v>726.34704877000001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84">
        <f>+B14/B13</f>
        <v>0.39910025084384471</v>
      </c>
      <c r="C16" s="484">
        <f>+C14/C13</f>
        <v>0.44817467304038683</v>
      </c>
      <c r="D16" s="484">
        <f>+D14/D13</f>
        <v>4.9821778687197983E-2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0.39910025084384471</v>
      </c>
      <c r="C18" s="409">
        <f>+C16-C15</f>
        <v>0.44817467304038683</v>
      </c>
      <c r="D18" s="409">
        <f>+D16-D15</f>
        <v>4.9821778687197983E-2</v>
      </c>
    </row>
    <row r="19" spans="1:8" x14ac:dyDescent="0.2">
      <c r="B19" s="409"/>
      <c r="C19" s="409"/>
      <c r="D19" s="409"/>
    </row>
    <row r="20" spans="1:8" ht="30.75" x14ac:dyDescent="0.2">
      <c r="A20" s="410" t="s">
        <v>115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8405499127.4799995</v>
      </c>
      <c r="C22" s="87">
        <v>7605896268.2799997</v>
      </c>
      <c r="D22" s="87">
        <v>799602859.20000005</v>
      </c>
      <c r="F22" s="77"/>
      <c r="G22" s="87"/>
      <c r="H22" s="87"/>
    </row>
    <row r="23" spans="1:8" x14ac:dyDescent="0.2">
      <c r="A23" s="413" t="s">
        <v>7</v>
      </c>
      <c r="B23" s="80">
        <f>+C23+D23</f>
        <v>5212825640.1499996</v>
      </c>
      <c r="C23" s="90">
        <v>5045827548.8599997</v>
      </c>
      <c r="D23" s="90">
        <v>166998091.28999999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0.62016848269102431</v>
      </c>
      <c r="C25" s="484">
        <f t="shared" ref="C25:D25" si="0">+C23/C22</f>
        <v>0.66340998757810632</v>
      </c>
      <c r="D25" s="484">
        <f t="shared" si="0"/>
        <v>0.20885129332463995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-0.62016848269102431</v>
      </c>
      <c r="C27" s="409">
        <f t="shared" ref="C27:D27" si="1">+C24-C25</f>
        <v>-0.66340998757810632</v>
      </c>
      <c r="D27" s="409">
        <f t="shared" si="1"/>
        <v>-0.20885129332463995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8405499127.4799995</v>
      </c>
      <c r="C34" s="87">
        <v>7605896268.2799997</v>
      </c>
      <c r="D34" s="87">
        <v>799602859.20000005</v>
      </c>
    </row>
    <row r="35" spans="1:4" x14ac:dyDescent="0.2">
      <c r="A35" s="413" t="s">
        <v>50</v>
      </c>
      <c r="B35" s="82">
        <f>+C35+D35</f>
        <v>5263223270.5100002</v>
      </c>
      <c r="C35" s="92">
        <v>5051629714.7200003</v>
      </c>
      <c r="D35" s="92">
        <v>211593555.78999999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0.62616427539716302</v>
      </c>
      <c r="C37" s="484">
        <f>+C35/C34</f>
        <v>0.66417283861568854</v>
      </c>
      <c r="D37" s="484">
        <f t="shared" ref="D37" si="2">+D35/D34</f>
        <v>0.26462331062910233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0.62616427539716302</v>
      </c>
      <c r="C39" s="416">
        <f>+C37-C36</f>
        <v>0.66417283861568854</v>
      </c>
      <c r="D39" s="416">
        <f>+D37-D36</f>
        <v>0.26462331062910233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116</v>
      </c>
    </row>
    <row r="54" spans="1:4" ht="28.5" x14ac:dyDescent="0.2">
      <c r="A54" s="418" t="s">
        <v>100</v>
      </c>
      <c r="B54" s="419" t="s">
        <v>7</v>
      </c>
      <c r="C54" s="419" t="s">
        <v>101</v>
      </c>
    </row>
    <row r="55" spans="1:4" ht="24" x14ac:dyDescent="0.2">
      <c r="A55" s="208">
        <v>1811397856.0600002</v>
      </c>
      <c r="B55" s="208">
        <v>112499003.67999999</v>
      </c>
      <c r="C55" s="420">
        <v>1698898852.3800001</v>
      </c>
    </row>
    <row r="56" spans="1:4" x14ac:dyDescent="0.2">
      <c r="A56" s="421"/>
      <c r="B56" s="422">
        <f>+B55/A55</f>
        <v>6.2106181313860191E-2</v>
      </c>
      <c r="C56" s="422">
        <f>+C55/A55</f>
        <v>0.93789381868613975</v>
      </c>
    </row>
    <row r="58" spans="1:4" x14ac:dyDescent="0.2">
      <c r="D58" s="423"/>
    </row>
    <row r="70" spans="1:4" ht="30.75" x14ac:dyDescent="0.2">
      <c r="A70" s="410" t="s">
        <v>116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3363395507.79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0.94731582531415337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0.95300040006776687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116</v>
      </c>
    </row>
    <row r="90" spans="1:4" ht="28.5" x14ac:dyDescent="0.2">
      <c r="A90" s="418" t="s">
        <v>100</v>
      </c>
      <c r="B90" s="419" t="s">
        <v>8</v>
      </c>
      <c r="C90" s="419" t="s">
        <v>101</v>
      </c>
    </row>
    <row r="91" spans="1:4" ht="24" x14ac:dyDescent="0.2">
      <c r="A91" s="208">
        <v>1811397856.0600002</v>
      </c>
      <c r="B91" s="430">
        <v>1484414420.3799999</v>
      </c>
      <c r="C91" s="420">
        <v>1698898852.3800001</v>
      </c>
    </row>
    <row r="92" spans="1:4" x14ac:dyDescent="0.2">
      <c r="A92" s="421"/>
      <c r="B92" s="422">
        <f>+B91/A91</f>
        <v>0.81948557872800676</v>
      </c>
      <c r="C92" s="422">
        <f>+C91/A91</f>
        <v>0.93789381868613975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A1:Z150"/>
  <sheetViews>
    <sheetView topLeftCell="A19" zoomScale="85" zoomScaleNormal="85" workbookViewId="0">
      <selection activeCell="L156" sqref="L15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1162" t="s">
        <v>0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customHeight="1" x14ac:dyDescent="0.2">
      <c r="A2" s="1163" t="s">
        <v>2</v>
      </c>
      <c r="B2" s="1165" t="s">
        <v>3</v>
      </c>
      <c r="C2" s="1166"/>
      <c r="D2" s="1165" t="s">
        <v>4</v>
      </c>
      <c r="E2" s="1166"/>
      <c r="F2" s="1165" t="s">
        <v>5</v>
      </c>
      <c r="G2" s="1166"/>
      <c r="H2" s="1167" t="s">
        <v>6</v>
      </c>
      <c r="I2" s="1168"/>
      <c r="J2" s="1"/>
    </row>
    <row r="3" spans="1:20" s="1" customFormat="1" ht="18" customHeight="1" x14ac:dyDescent="0.2">
      <c r="A3" s="1164"/>
      <c r="B3" s="5" t="s">
        <v>7</v>
      </c>
      <c r="C3" s="6" t="s">
        <v>8</v>
      </c>
      <c r="D3" s="5" t="s">
        <v>7</v>
      </c>
      <c r="E3" s="5" t="s">
        <v>8</v>
      </c>
      <c r="F3" s="6" t="s">
        <v>7</v>
      </c>
      <c r="G3" s="7" t="s">
        <v>8</v>
      </c>
      <c r="H3" s="8" t="s">
        <v>7</v>
      </c>
      <c r="I3" s="9" t="s">
        <v>8</v>
      </c>
      <c r="M3" s="10"/>
    </row>
    <row r="4" spans="1:20" ht="18" customHeight="1" x14ac:dyDescent="0.2">
      <c r="A4" s="11" t="s">
        <v>9</v>
      </c>
      <c r="B4" s="12">
        <v>32</v>
      </c>
      <c r="C4" s="12">
        <v>34.08</v>
      </c>
      <c r="D4" s="12">
        <f>20+32</f>
        <v>52</v>
      </c>
      <c r="E4" s="12">
        <f>+C4+22.16</f>
        <v>56.239999999999995</v>
      </c>
      <c r="F4" s="12">
        <f>23+D4</f>
        <v>75</v>
      </c>
      <c r="G4" s="12">
        <f>+E4+25.5</f>
        <v>81.739999999999995</v>
      </c>
      <c r="H4" s="13">
        <f>18+F4</f>
        <v>93</v>
      </c>
      <c r="I4" s="14">
        <f>+G4+18.26</f>
        <v>100</v>
      </c>
    </row>
    <row r="5" spans="1:20" ht="18" customHeight="1" x14ac:dyDescent="0.2">
      <c r="A5" s="15" t="s">
        <v>10</v>
      </c>
      <c r="B5" s="16">
        <v>35</v>
      </c>
      <c r="C5" s="16">
        <v>35.33</v>
      </c>
      <c r="D5" s="16">
        <f>20+35</f>
        <v>55</v>
      </c>
      <c r="E5" s="16">
        <f>20.45+C5</f>
        <v>55.78</v>
      </c>
      <c r="F5" s="16">
        <f>25+D5</f>
        <v>80</v>
      </c>
      <c r="G5" s="16">
        <f>25.98+E5</f>
        <v>81.760000000000005</v>
      </c>
      <c r="H5" s="17">
        <f>18+F5</f>
        <v>98</v>
      </c>
      <c r="I5" s="18">
        <f>18.24+G5</f>
        <v>100</v>
      </c>
    </row>
    <row r="6" spans="1:20" ht="18" customHeight="1" x14ac:dyDescent="0.2">
      <c r="A6" s="19" t="s">
        <v>11</v>
      </c>
      <c r="B6" s="20">
        <v>19</v>
      </c>
      <c r="C6" s="20">
        <v>28.96</v>
      </c>
      <c r="D6" s="20">
        <f>20+19</f>
        <v>39</v>
      </c>
      <c r="E6" s="20">
        <f>29.19+C6</f>
        <v>58.150000000000006</v>
      </c>
      <c r="F6" s="20">
        <f>+D6+18</f>
        <v>57</v>
      </c>
      <c r="G6" s="20">
        <f>23.5+E6</f>
        <v>81.650000000000006</v>
      </c>
      <c r="H6" s="21">
        <f>18+F6</f>
        <v>75</v>
      </c>
      <c r="I6" s="22">
        <f>18.35+G6</f>
        <v>100</v>
      </c>
    </row>
    <row r="7" spans="1:20" ht="20.25" customHeight="1" x14ac:dyDescent="0.2">
      <c r="A7" s="1162" t="s">
        <v>12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13</v>
      </c>
      <c r="N7" s="1169"/>
      <c r="O7" s="1169"/>
    </row>
    <row r="8" spans="1:20" s="34" customFormat="1" ht="39.75" customHeight="1" x14ac:dyDescent="0.2">
      <c r="A8" s="23" t="s">
        <v>2</v>
      </c>
      <c r="B8" s="24" t="s">
        <v>14</v>
      </c>
      <c r="C8" s="25" t="s">
        <v>15</v>
      </c>
      <c r="D8" s="26" t="s">
        <v>16</v>
      </c>
      <c r="E8" s="27" t="s">
        <v>7</v>
      </c>
      <c r="F8" s="28" t="s">
        <v>17</v>
      </c>
      <c r="G8" s="28" t="s">
        <v>18</v>
      </c>
      <c r="H8" s="29" t="s">
        <v>19</v>
      </c>
      <c r="I8" s="24" t="s">
        <v>20</v>
      </c>
      <c r="J8" s="28" t="s">
        <v>21</v>
      </c>
      <c r="K8" s="28" t="s">
        <v>18</v>
      </c>
      <c r="L8" s="30" t="s">
        <v>22</v>
      </c>
      <c r="M8" s="31" t="s">
        <v>23</v>
      </c>
      <c r="N8" s="32" t="s">
        <v>24</v>
      </c>
      <c r="O8" s="33" t="s">
        <v>25</v>
      </c>
      <c r="Q8" s="35"/>
    </row>
    <row r="9" spans="1:20" ht="20.25" customHeight="1" x14ac:dyDescent="0.2">
      <c r="A9" s="36" t="s">
        <v>26</v>
      </c>
      <c r="B9" s="37"/>
      <c r="C9" s="38"/>
      <c r="D9" s="39"/>
      <c r="E9" s="40"/>
      <c r="F9" s="38"/>
      <c r="G9" s="38"/>
      <c r="H9" s="38"/>
      <c r="I9" s="41"/>
      <c r="J9" s="38"/>
      <c r="K9" s="38"/>
      <c r="L9" s="42"/>
      <c r="M9" s="40"/>
      <c r="N9" s="43"/>
      <c r="O9" s="44"/>
    </row>
    <row r="10" spans="1:20" s="59" customFormat="1" ht="20.25" customHeight="1" x14ac:dyDescent="0.2">
      <c r="A10" s="45" t="s">
        <v>9</v>
      </c>
      <c r="B10" s="46">
        <f>+B11+B12</f>
        <v>644915.86589551996</v>
      </c>
      <c r="C10" s="47"/>
      <c r="D10" s="48">
        <f>+D11+D12</f>
        <v>63333.429604949997</v>
      </c>
      <c r="E10" s="49">
        <f>+E11+E12</f>
        <v>579613.55243216001</v>
      </c>
      <c r="F10" s="50">
        <f>+E10*100/B10</f>
        <v>89.874289513302301</v>
      </c>
      <c r="G10" s="50">
        <v>93</v>
      </c>
      <c r="H10" s="51">
        <f>+F10-G10</f>
        <v>-3.1257104866976988</v>
      </c>
      <c r="I10" s="52">
        <f>+I11+I12</f>
        <v>642946.98203711002</v>
      </c>
      <c r="J10" s="50">
        <f>+I10*100/B10</f>
        <v>99.694706866038103</v>
      </c>
      <c r="K10" s="50">
        <v>100</v>
      </c>
      <c r="L10" s="53">
        <f>+J10-K10</f>
        <v>-0.3052931339618965</v>
      </c>
      <c r="M10" s="54">
        <f>+B10-I10</f>
        <v>1968.8838584099431</v>
      </c>
      <c r="N10" s="55"/>
      <c r="O10" s="55"/>
      <c r="P10" s="56"/>
      <c r="Q10" s="57"/>
      <c r="R10" s="58"/>
      <c r="S10" s="58"/>
      <c r="T10" s="58"/>
    </row>
    <row r="11" spans="1:20" ht="20.25" customHeight="1" x14ac:dyDescent="0.55000000000000004">
      <c r="A11" s="60" t="s">
        <v>10</v>
      </c>
      <c r="B11" s="61">
        <v>341280.35259924002</v>
      </c>
      <c r="C11" s="62"/>
      <c r="D11" s="63">
        <v>8356.8079855699998</v>
      </c>
      <c r="E11" s="61">
        <v>331887.24231223</v>
      </c>
      <c r="F11" s="64">
        <f>+E11*100/B11</f>
        <v>97.24768501454281</v>
      </c>
      <c r="G11" s="64">
        <v>98</v>
      </c>
      <c r="H11" s="65">
        <f>+F11-G11</f>
        <v>-0.75231498545718978</v>
      </c>
      <c r="I11" s="61">
        <f>+D11+E11</f>
        <v>340244.05029779999</v>
      </c>
      <c r="J11" s="64">
        <f>+I11*100/B11</f>
        <v>99.696348678279492</v>
      </c>
      <c r="K11" s="64">
        <v>100</v>
      </c>
      <c r="L11" s="66">
        <f>+J11-K11</f>
        <v>-0.30365132172050835</v>
      </c>
      <c r="M11" s="67">
        <f>+B11-I11</f>
        <v>1036.3023014400387</v>
      </c>
      <c r="N11" s="55"/>
      <c r="O11" s="55"/>
      <c r="P11" s="68"/>
      <c r="Q11" s="35"/>
    </row>
    <row r="12" spans="1:20" ht="20.25" customHeight="1" x14ac:dyDescent="0.55000000000000004">
      <c r="A12" s="60" t="s">
        <v>11</v>
      </c>
      <c r="B12" s="61">
        <v>303635.51329628</v>
      </c>
      <c r="C12" s="62"/>
      <c r="D12" s="63">
        <v>54976.621619379999</v>
      </c>
      <c r="E12" s="61">
        <v>247726.31011993001</v>
      </c>
      <c r="F12" s="64">
        <f>+E12*100/B12</f>
        <v>81.586737806326639</v>
      </c>
      <c r="G12" s="64">
        <v>75</v>
      </c>
      <c r="H12" s="65">
        <f>+F12-G12</f>
        <v>6.5867378063266386</v>
      </c>
      <c r="I12" s="61">
        <f>+D12+E12</f>
        <v>302702.93173931004</v>
      </c>
      <c r="J12" s="64">
        <f t="shared" ref="J12" si="0">+I12*100/B12</f>
        <v>99.692861501329062</v>
      </c>
      <c r="K12" s="64">
        <v>100</v>
      </c>
      <c r="L12" s="66">
        <f>+J12-K12</f>
        <v>-0.30713849867093757</v>
      </c>
      <c r="M12" s="67">
        <f>+B12-I12</f>
        <v>932.58155696996255</v>
      </c>
      <c r="N12" s="55"/>
      <c r="O12" s="55"/>
      <c r="P12" s="68"/>
      <c r="Q12" s="35"/>
    </row>
    <row r="13" spans="1:20" ht="20.25" customHeight="1" x14ac:dyDescent="0.2">
      <c r="A13" s="1162" t="s">
        <v>27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13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18</v>
      </c>
      <c r="H14" s="29" t="s">
        <v>19</v>
      </c>
      <c r="I14" s="24" t="s">
        <v>20</v>
      </c>
      <c r="J14" s="28" t="s">
        <v>21</v>
      </c>
      <c r="K14" s="28" t="s">
        <v>18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29</v>
      </c>
      <c r="B15" s="70"/>
      <c r="C15" s="71"/>
      <c r="D15" s="72"/>
      <c r="E15" s="73"/>
      <c r="F15" s="71"/>
      <c r="G15" s="71"/>
      <c r="H15" s="71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29606141386.419998</v>
      </c>
      <c r="C16" s="78">
        <f>+C17+C18</f>
        <v>344917691.63999999</v>
      </c>
      <c r="D16" s="79">
        <f>+D17+D18</f>
        <v>1449590398.4199998</v>
      </c>
      <c r="E16" s="80">
        <f>+E17+E18</f>
        <v>27752159002.389999</v>
      </c>
      <c r="F16" s="50">
        <f>+E16*100/B16</f>
        <v>93.737845267197173</v>
      </c>
      <c r="G16" s="50">
        <v>93</v>
      </c>
      <c r="H16" s="81">
        <f>+F16-G16</f>
        <v>0.73784526719717292</v>
      </c>
      <c r="I16" s="82">
        <f>+C16+D16+E16</f>
        <v>29546667092.450001</v>
      </c>
      <c r="J16" s="50">
        <f>+I16*100/B16</f>
        <v>99.799115010653566</v>
      </c>
      <c r="K16" s="50">
        <v>100</v>
      </c>
      <c r="L16" s="53">
        <f>+J16-K16</f>
        <v>-0.20088498934643439</v>
      </c>
      <c r="M16" s="83">
        <f>+B16-I16</f>
        <v>59474293.969997406</v>
      </c>
      <c r="N16" s="55">
        <v>6</v>
      </c>
      <c r="O16" s="55">
        <v>26</v>
      </c>
      <c r="P16" s="56"/>
      <c r="Q16" s="84" t="s">
        <v>30</v>
      </c>
      <c r="R16" s="85"/>
      <c r="S16" s="86">
        <f>+E16+C16+D16</f>
        <v>29546667092.449997</v>
      </c>
    </row>
    <row r="17" spans="1:26" ht="25.5" x14ac:dyDescent="0.2">
      <c r="A17" s="60" t="s">
        <v>10</v>
      </c>
      <c r="B17" s="87">
        <v>19134475597.919998</v>
      </c>
      <c r="C17" s="88">
        <v>38356185.730000004</v>
      </c>
      <c r="D17" s="89">
        <v>68869304.86999999</v>
      </c>
      <c r="E17" s="90">
        <v>18996556694.790001</v>
      </c>
      <c r="F17" s="64">
        <f>+E17*100/B17</f>
        <v>99.279212527021173</v>
      </c>
      <c r="G17" s="64">
        <v>98</v>
      </c>
      <c r="H17" s="91">
        <f>+F17-G17</f>
        <v>1.2792125270211727</v>
      </c>
      <c r="I17" s="92">
        <f t="shared" ref="I17:I18" si="1">+C17+D17+E17</f>
        <v>19103782185.389999</v>
      </c>
      <c r="J17" s="64">
        <f>+I17*100/B17</f>
        <v>99.839591044066367</v>
      </c>
      <c r="K17" s="64">
        <v>100</v>
      </c>
      <c r="L17" s="66">
        <f t="shared" ref="L17:L18" si="2">+J17-K17</f>
        <v>-0.16040895593363302</v>
      </c>
      <c r="M17" s="93">
        <f>+B17-I17</f>
        <v>30693412.529998779</v>
      </c>
      <c r="N17" s="55">
        <v>8</v>
      </c>
      <c r="O17" s="55">
        <v>55</v>
      </c>
      <c r="P17" s="68"/>
      <c r="Q17" s="35" t="s">
        <v>31</v>
      </c>
    </row>
    <row r="18" spans="1:26" ht="17.25" customHeight="1" x14ac:dyDescent="0.2">
      <c r="A18" s="60" t="s">
        <v>11</v>
      </c>
      <c r="B18" s="87">
        <v>10471665788.5</v>
      </c>
      <c r="C18" s="88">
        <v>306561505.90999997</v>
      </c>
      <c r="D18" s="89">
        <v>1380721093.55</v>
      </c>
      <c r="E18" s="90">
        <v>8755602307.6000004</v>
      </c>
      <c r="F18" s="64">
        <f>+E18*100/B18</f>
        <v>83.612316172422311</v>
      </c>
      <c r="G18" s="64">
        <v>75</v>
      </c>
      <c r="H18" s="91">
        <f t="shared" ref="H18" si="3">+F18-G18</f>
        <v>8.612316172422311</v>
      </c>
      <c r="I18" s="92">
        <f t="shared" si="1"/>
        <v>10442884907.060001</v>
      </c>
      <c r="J18" s="64">
        <f t="shared" ref="J18" si="4">+I18*100/B18</f>
        <v>99.725154698198963</v>
      </c>
      <c r="K18" s="64">
        <v>100</v>
      </c>
      <c r="L18" s="66">
        <f t="shared" si="2"/>
        <v>-0.27484530180103661</v>
      </c>
      <c r="M18" s="93">
        <f>+B18-I18</f>
        <v>28780881.439998627</v>
      </c>
      <c r="N18" s="55">
        <v>26</v>
      </c>
      <c r="O18" s="55">
        <v>51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3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>+E35*100/B35</f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>+E36*100/B36</f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>+E37*100/B37</f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>+E38*100/B38</f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52</v>
      </c>
      <c r="N40" s="204" t="s">
        <v>53</v>
      </c>
      <c r="O40" s="205"/>
      <c r="Q40" s="206">
        <v>12</v>
      </c>
    </row>
    <row r="41" spans="1:18" s="215" customFormat="1" ht="16.5" customHeight="1" x14ac:dyDescent="0.2">
      <c r="A41" s="207" t="s">
        <v>54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f>+E41*100/B41</f>
        <v>6.2106181313860196</v>
      </c>
      <c r="G41" s="210"/>
      <c r="H41" s="210"/>
      <c r="I41" s="211">
        <f>+E41+D41</f>
        <v>1484414420.3799999</v>
      </c>
      <c r="J41" s="4">
        <f>+I41*100/B41</f>
        <v>81.948557872800677</v>
      </c>
      <c r="K41" s="4"/>
      <c r="L41" s="212">
        <v>668669.12</v>
      </c>
      <c r="M41" s="213">
        <v>3.6240089684724808E-7</v>
      </c>
      <c r="N41" s="213">
        <v>1698898852.3800001</v>
      </c>
      <c r="O41" s="214"/>
      <c r="Q41" s="215" t="s">
        <v>55</v>
      </c>
      <c r="R41" s="216">
        <v>53803558.950000003</v>
      </c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57</v>
      </c>
      <c r="C43" s="217"/>
      <c r="E43" s="218"/>
      <c r="F43" s="10"/>
      <c r="G43" s="162"/>
      <c r="H43" s="162"/>
      <c r="J43" s="219"/>
      <c r="K43" s="493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17.2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 t="s">
        <v>58</v>
      </c>
      <c r="H46" s="234" t="s">
        <v>59</v>
      </c>
      <c r="I46" s="235" t="s">
        <v>60</v>
      </c>
      <c r="J46" s="233"/>
      <c r="K46" s="233"/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 t="s">
        <v>62</v>
      </c>
      <c r="H47" s="241" t="s">
        <v>63</v>
      </c>
      <c r="I47" s="242" t="s">
        <v>50</v>
      </c>
      <c r="J47" s="240"/>
      <c r="K47" s="240"/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29606141386.419998</v>
      </c>
      <c r="C48" s="245">
        <f>+C49+C50</f>
        <v>1449590398.4199998</v>
      </c>
      <c r="D48" s="245"/>
      <c r="E48" s="246"/>
      <c r="F48" s="247"/>
      <c r="G48" s="248">
        <f>+E48-F48</f>
        <v>0</v>
      </c>
      <c r="H48" s="249">
        <f>+C48+D48</f>
        <v>1449590398.4199998</v>
      </c>
      <c r="I48" s="246">
        <f>+H48*100/B48</f>
        <v>4.8962489893563452</v>
      </c>
      <c r="J48" s="250"/>
      <c r="K48" s="251"/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19134475597.919998</v>
      </c>
      <c r="C49" s="253">
        <f>+D17</f>
        <v>68869304.86999999</v>
      </c>
      <c r="D49" s="254"/>
      <c r="E49" s="246"/>
      <c r="F49" s="247"/>
      <c r="G49" s="248">
        <f>+E49-F49</f>
        <v>0</v>
      </c>
      <c r="H49" s="249">
        <f>+C49+D49</f>
        <v>68869304.86999999</v>
      </c>
      <c r="I49" s="246">
        <f>+H49*100/B49</f>
        <v>0.35992261464163872</v>
      </c>
      <c r="J49" s="250"/>
      <c r="K49" s="251"/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10471665788.5</v>
      </c>
      <c r="C50" s="253">
        <f>D18</f>
        <v>1380721093.55</v>
      </c>
      <c r="D50" s="254"/>
      <c r="E50" s="246"/>
      <c r="F50" s="247"/>
      <c r="G50" s="248">
        <f>+E50-F50</f>
        <v>0</v>
      </c>
      <c r="H50" s="249">
        <f>+C50+D50</f>
        <v>1380721093.55</v>
      </c>
      <c r="I50" s="246">
        <f>+H50*100/B50</f>
        <v>13.185305198207434</v>
      </c>
      <c r="J50" s="250"/>
      <c r="K50" s="251"/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29606141386.419998</v>
      </c>
      <c r="C84" s="267">
        <f>+C85+C86</f>
        <v>27752159002.389999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19134475597.919998</v>
      </c>
      <c r="C85" s="316">
        <f>+E17</f>
        <v>18996556694.790001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10471665788.5</v>
      </c>
      <c r="C86" s="316">
        <f>+E18</f>
        <v>8755602307.6000004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160"/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 t="s">
        <v>76</v>
      </c>
      <c r="H104" s="1160" t="s">
        <v>60</v>
      </c>
      <c r="I104" s="308" t="s">
        <v>77</v>
      </c>
      <c r="J104" s="1158"/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29606141386.419998</v>
      </c>
      <c r="C107" s="340">
        <f>+C108+C109</f>
        <v>27752159002.389999</v>
      </c>
      <c r="D107" s="341"/>
      <c r="E107" s="312"/>
      <c r="F107" s="342"/>
      <c r="G107" s="340">
        <f>+K107+L107+C107</f>
        <v>29201749400.809998</v>
      </c>
      <c r="H107" s="251">
        <f>+G107*100/B107</f>
        <v>98.63409425655351</v>
      </c>
      <c r="I107" s="240">
        <v>81.739999999999995</v>
      </c>
      <c r="J107" s="342"/>
      <c r="K107" s="340"/>
      <c r="L107" s="340">
        <f>+L108+L109</f>
        <v>1449590398.4199998</v>
      </c>
    </row>
    <row r="108" spans="1:13" s="236" customFormat="1" ht="18" hidden="1" thickBot="1" x14ac:dyDescent="0.25">
      <c r="A108" s="244" t="s">
        <v>10</v>
      </c>
      <c r="B108" s="340">
        <f>+B17</f>
        <v>19134475597.919998</v>
      </c>
      <c r="C108" s="340">
        <f>+E17</f>
        <v>18996556694.790001</v>
      </c>
      <c r="D108" s="341"/>
      <c r="E108" s="312"/>
      <c r="F108" s="342"/>
      <c r="G108" s="340">
        <f>+K108+L108+C108</f>
        <v>19065425999.66</v>
      </c>
      <c r="H108" s="251">
        <f>+G108*100/B108</f>
        <v>99.639135141662805</v>
      </c>
      <c r="I108" s="240">
        <v>81.760000000000005</v>
      </c>
      <c r="J108" s="342"/>
      <c r="K108" s="340"/>
      <c r="L108" s="340">
        <f>+D17</f>
        <v>68869304.86999999</v>
      </c>
    </row>
    <row r="109" spans="1:13" s="236" customFormat="1" ht="18" hidden="1" thickBot="1" x14ac:dyDescent="0.25">
      <c r="A109" s="244" t="s">
        <v>11</v>
      </c>
      <c r="B109" s="340">
        <f>+B18</f>
        <v>10471665788.5</v>
      </c>
      <c r="C109" s="340">
        <f>+E18</f>
        <v>8755602307.6000004</v>
      </c>
      <c r="D109" s="341"/>
      <c r="E109" s="312"/>
      <c r="F109" s="342"/>
      <c r="G109" s="340">
        <f>+K109+L109+C109</f>
        <v>10136323401.15</v>
      </c>
      <c r="H109" s="251">
        <f>+G109*100/B109</f>
        <v>96.797621370629741</v>
      </c>
      <c r="I109" s="240">
        <v>81.650000000000006</v>
      </c>
      <c r="J109" s="342"/>
      <c r="K109" s="340"/>
      <c r="L109" s="340">
        <f>+D18</f>
        <v>1380721093.55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/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/>
      <c r="L113" s="1180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/>
      <c r="L114" s="287">
        <f t="shared" ref="L114:L122" si="17">+D29</f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/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/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/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/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/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/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/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/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 t="s">
        <v>78</v>
      </c>
      <c r="H126" s="1188" t="s">
        <v>76</v>
      </c>
      <c r="I126" s="1160" t="s">
        <v>60</v>
      </c>
      <c r="J126" s="308"/>
      <c r="K126" s="1173"/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/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/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/>
      <c r="K129" s="272"/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/>
      <c r="K130" s="272"/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/>
      <c r="K131" s="272"/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29606141386.419998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19134475597.919998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10471665788.5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39370078740157483" right="0.23622047244094491" top="0.19685039370078741" bottom="0" header="0.11811023622047245" footer="0.11811023622047245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Z155"/>
  <sheetViews>
    <sheetView topLeftCell="A7" zoomScale="85" zoomScaleNormal="85" workbookViewId="0">
      <selection activeCell="Q10" sqref="Q10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105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109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16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118341.67995998</v>
      </c>
      <c r="C10" s="464"/>
      <c r="D10" s="478">
        <f>+D11+D12</f>
        <v>519.82438252999998</v>
      </c>
      <c r="E10" s="475">
        <f>+E11+E12</f>
        <v>46710.369774779996</v>
      </c>
      <c r="F10" s="465">
        <f>+E10*100/B10</f>
        <v>39.470767856748523</v>
      </c>
      <c r="G10" s="466">
        <v>93</v>
      </c>
      <c r="H10" s="480">
        <f>+F10-G10</f>
        <v>-53.529232143251477</v>
      </c>
      <c r="I10" s="482">
        <f>+I11+I12</f>
        <v>47230.194157310005</v>
      </c>
      <c r="J10" s="465">
        <f>+I10*100/B10</f>
        <v>39.910025084384472</v>
      </c>
      <c r="K10" s="466">
        <v>100</v>
      </c>
      <c r="L10" s="466">
        <f>+J10-K10</f>
        <v>-60.089974915615528</v>
      </c>
      <c r="M10" s="467">
        <f>+B10-I10</f>
        <v>71111.485802669995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2">
      <c r="A11" s="474" t="s">
        <v>10</v>
      </c>
      <c r="B11" s="476">
        <v>103762.77354778</v>
      </c>
      <c r="C11" s="469"/>
      <c r="D11" s="479">
        <v>142.16628219</v>
      </c>
      <c r="E11" s="476">
        <v>46361.680826349999</v>
      </c>
      <c r="F11" s="470">
        <f>+E11*100/B11</f>
        <v>44.680456430746503</v>
      </c>
      <c r="G11" s="471">
        <v>98</v>
      </c>
      <c r="H11" s="481">
        <f>+F11-G11</f>
        <v>-53.319543569253497</v>
      </c>
      <c r="I11" s="476">
        <v>46503.847108540001</v>
      </c>
      <c r="J11" s="470">
        <f>+I11*100/B11</f>
        <v>44.817467304038686</v>
      </c>
      <c r="K11" s="471">
        <v>100</v>
      </c>
      <c r="L11" s="471">
        <f>+J11-K11</f>
        <v>-55.182532695961314</v>
      </c>
      <c r="M11" s="472">
        <f>+B11-I11</f>
        <v>57258.92643924</v>
      </c>
      <c r="N11" s="468"/>
      <c r="O11" s="468"/>
      <c r="P11" s="68"/>
      <c r="Q11" s="35"/>
    </row>
    <row r="12" spans="1:20" ht="20.25" customHeight="1" x14ac:dyDescent="0.2">
      <c r="A12" s="474" t="s">
        <v>11</v>
      </c>
      <c r="B12" s="476">
        <v>14578.9064122</v>
      </c>
      <c r="C12" s="469"/>
      <c r="D12" s="479">
        <v>377.65810033999998</v>
      </c>
      <c r="E12" s="476">
        <v>348.68894842999998</v>
      </c>
      <c r="F12" s="470">
        <f>+E12*100/B12</f>
        <v>2.3917359681944883</v>
      </c>
      <c r="G12" s="471">
        <v>75</v>
      </c>
      <c r="H12" s="481">
        <f>+F12-G12</f>
        <v>-72.608264031805518</v>
      </c>
      <c r="I12" s="476">
        <v>726.34704877000001</v>
      </c>
      <c r="J12" s="470">
        <f t="shared" ref="J12" si="0">+I12*100/B12</f>
        <v>4.9821778687197984</v>
      </c>
      <c r="K12" s="471">
        <v>100</v>
      </c>
      <c r="L12" s="471">
        <f>+J12-K12</f>
        <v>-95.017822131280198</v>
      </c>
      <c r="M12" s="472">
        <f>+B12-I12</f>
        <v>13852.55936343</v>
      </c>
      <c r="N12" s="468"/>
      <c r="O12" s="468"/>
      <c r="P12" s="68"/>
      <c r="Q12" s="35"/>
    </row>
    <row r="13" spans="1:20" ht="20.25" customHeight="1" x14ac:dyDescent="0.2">
      <c r="A13" s="1162" t="s">
        <v>107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108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8405499127.4799995</v>
      </c>
      <c r="C16" s="78">
        <f>+C17+C18</f>
        <v>0</v>
      </c>
      <c r="D16" s="79">
        <f>+D17+D18</f>
        <v>50397630.359999999</v>
      </c>
      <c r="E16" s="80">
        <f>+E17+E18</f>
        <v>5212825640.1499996</v>
      </c>
      <c r="F16" s="50">
        <f>+E16*100/B16</f>
        <v>62.016848269102425</v>
      </c>
      <c r="G16" s="435">
        <v>93</v>
      </c>
      <c r="H16" s="436">
        <f>+F16-G16</f>
        <v>-30.983151730897575</v>
      </c>
      <c r="I16" s="82">
        <f>+C16+D16+E16</f>
        <v>5263223270.5099993</v>
      </c>
      <c r="J16" s="50">
        <f>+I16*100/B16</f>
        <v>62.616427539716298</v>
      </c>
      <c r="K16" s="435">
        <v>100</v>
      </c>
      <c r="L16" s="441">
        <f>+J16-K16</f>
        <v>-37.383572460283702</v>
      </c>
      <c r="M16" s="83">
        <f>+B16-I16</f>
        <v>3142275856.9700003</v>
      </c>
      <c r="N16" s="55">
        <v>2</v>
      </c>
      <c r="O16" s="55">
        <v>1</v>
      </c>
      <c r="P16" s="56"/>
      <c r="Q16" s="84" t="s">
        <v>30</v>
      </c>
      <c r="R16" s="85"/>
      <c r="S16" s="86">
        <f>+E16+C16+D16</f>
        <v>5263223270.5099993</v>
      </c>
    </row>
    <row r="17" spans="1:26" ht="25.5" x14ac:dyDescent="0.2">
      <c r="A17" s="60" t="s">
        <v>10</v>
      </c>
      <c r="B17" s="87">
        <v>7605896268.2799997</v>
      </c>
      <c r="C17" s="88" t="s">
        <v>34</v>
      </c>
      <c r="D17" s="89">
        <v>5802165.8600000003</v>
      </c>
      <c r="E17" s="90">
        <v>5045827548.8599997</v>
      </c>
      <c r="F17" s="64">
        <f>+E17*100/B17</f>
        <v>66.340998757810624</v>
      </c>
      <c r="G17" s="437">
        <v>98</v>
      </c>
      <c r="H17" s="438">
        <f>+F17-G17</f>
        <v>-31.659001242189376</v>
      </c>
      <c r="I17" s="92">
        <v>5051629714.7200003</v>
      </c>
      <c r="J17" s="64">
        <f>+I17*100/B17</f>
        <v>66.417283861568848</v>
      </c>
      <c r="K17" s="437">
        <v>100</v>
      </c>
      <c r="L17" s="442">
        <f t="shared" ref="L17:L18" si="1">+J17-K17</f>
        <v>-33.582716138431152</v>
      </c>
      <c r="M17" s="93">
        <f>+B17-I17</f>
        <v>2554266553.5599995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799602859.20000005</v>
      </c>
      <c r="C18" s="88" t="s">
        <v>34</v>
      </c>
      <c r="D18" s="89">
        <v>44595464.5</v>
      </c>
      <c r="E18" s="90">
        <v>166998091.28999999</v>
      </c>
      <c r="F18" s="64">
        <f>+E18*100/B18</f>
        <v>20.885129332463997</v>
      </c>
      <c r="G18" s="437">
        <v>75</v>
      </c>
      <c r="H18" s="438">
        <f t="shared" ref="H18" si="2">+F18-G18</f>
        <v>-54.114870667536003</v>
      </c>
      <c r="I18" s="92">
        <v>211593555.78999999</v>
      </c>
      <c r="J18" s="64">
        <f t="shared" ref="J18" si="3">+I18*100/B18</f>
        <v>26.462331062910234</v>
      </c>
      <c r="K18" s="437">
        <v>100</v>
      </c>
      <c r="L18" s="442">
        <f t="shared" si="1"/>
        <v>-73.537668937089762</v>
      </c>
      <c r="M18" s="93">
        <f>+B18-I18</f>
        <v>588009303.41000009</v>
      </c>
      <c r="N18" s="55">
        <v>1</v>
      </c>
      <c r="O18" s="55">
        <v>6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3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ref="F34:F38" si="10"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10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10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10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10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v>6.2106181313860196</v>
      </c>
      <c r="G41" s="210"/>
      <c r="H41" s="210"/>
      <c r="I41" s="211">
        <f>+D41+E41</f>
        <v>1484414420.3799999</v>
      </c>
      <c r="J41" s="4">
        <v>81.948557872800706</v>
      </c>
      <c r="K41" s="4"/>
      <c r="L41" s="212">
        <v>668669.12</v>
      </c>
      <c r="M41" s="213">
        <v>1698898852.3800001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111</v>
      </c>
      <c r="C43" s="217"/>
      <c r="E43" s="218"/>
      <c r="F43" s="10"/>
      <c r="G43" s="162"/>
      <c r="H43" s="162">
        <f>C41+D41+E41+L41</f>
        <v>1811397856.0599997</v>
      </c>
      <c r="J43" s="219"/>
      <c r="K43" s="162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8405499127.4799995</v>
      </c>
      <c r="C48" s="245">
        <f>+C49+C50</f>
        <v>50397630.359999999</v>
      </c>
      <c r="D48" s="245"/>
      <c r="E48" s="246"/>
      <c r="F48" s="247"/>
      <c r="G48" s="248">
        <f>+E48-F48</f>
        <v>0</v>
      </c>
      <c r="H48" s="249">
        <f>+C48+D48</f>
        <v>50397630.359999999</v>
      </c>
      <c r="I48" s="246">
        <f>+H48*100/B48</f>
        <v>0.59957927061387251</v>
      </c>
      <c r="J48" s="250">
        <v>100</v>
      </c>
      <c r="K48" s="251">
        <f>+I48-J48</f>
        <v>-99.400420729386127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7605896268.2799997</v>
      </c>
      <c r="C49" s="253">
        <f>+D17</f>
        <v>5802165.8600000003</v>
      </c>
      <c r="D49" s="254"/>
      <c r="E49" s="246"/>
      <c r="F49" s="247"/>
      <c r="G49" s="248">
        <f>+E49-F49</f>
        <v>0</v>
      </c>
      <c r="H49" s="249">
        <f>+C49+D49</f>
        <v>5802165.8600000003</v>
      </c>
      <c r="I49" s="246">
        <f>+H49*100/B49</f>
        <v>7.6285103758220257E-2</v>
      </c>
      <c r="J49" s="250">
        <v>100</v>
      </c>
      <c r="K49" s="251">
        <f>+I49-J49</f>
        <v>-99.923714896241776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799602859.20000005</v>
      </c>
      <c r="C50" s="253">
        <f>D18</f>
        <v>44595464.5</v>
      </c>
      <c r="D50" s="254"/>
      <c r="E50" s="246"/>
      <c r="F50" s="247"/>
      <c r="G50" s="248">
        <f>+E50-F50</f>
        <v>0</v>
      </c>
      <c r="H50" s="249">
        <f>+C50+D50</f>
        <v>44595464.5</v>
      </c>
      <c r="I50" s="246">
        <f>+H50*100/B50</f>
        <v>5.5772017304462382</v>
      </c>
      <c r="J50" s="250">
        <v>100</v>
      </c>
      <c r="K50" s="251">
        <f>+I50-J50</f>
        <v>-94.422798269553766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8405499127.4799995</v>
      </c>
      <c r="C84" s="267">
        <f>+C85+C86</f>
        <v>5212825640.1499996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7605896268.2799997</v>
      </c>
      <c r="C85" s="316">
        <f>+E17</f>
        <v>5045827548.8599997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799602859.20000005</v>
      </c>
      <c r="C86" s="316">
        <f>+E18</f>
        <v>166998091.28999999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 t="s">
        <v>76</v>
      </c>
      <c r="H104" s="1160" t="s">
        <v>60</v>
      </c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8405499127.4799995</v>
      </c>
      <c r="C107" s="340">
        <f>+C108+C109</f>
        <v>5212825640.1499996</v>
      </c>
      <c r="D107" s="341"/>
      <c r="E107" s="312"/>
      <c r="F107" s="342"/>
      <c r="G107" s="340">
        <f>+K107+L107+C107</f>
        <v>5263223270.5099993</v>
      </c>
      <c r="H107" s="251">
        <f>+G107*100/B107</f>
        <v>62.616427539716298</v>
      </c>
      <c r="I107" s="240">
        <v>81.739999999999995</v>
      </c>
      <c r="J107" s="342">
        <f>+H107-I107</f>
        <v>-19.123572460283697</v>
      </c>
      <c r="K107" s="340">
        <f>+K108+K109</f>
        <v>0</v>
      </c>
      <c r="L107" s="340">
        <f>+L108+L109</f>
        <v>50397630.359999999</v>
      </c>
    </row>
    <row r="108" spans="1:13" s="236" customFormat="1" ht="18" hidden="1" thickBot="1" x14ac:dyDescent="0.25">
      <c r="A108" s="244" t="s">
        <v>10</v>
      </c>
      <c r="B108" s="340">
        <f>+B17</f>
        <v>7605896268.2799997</v>
      </c>
      <c r="C108" s="340">
        <f>+E17</f>
        <v>5045827548.8599997</v>
      </c>
      <c r="D108" s="341"/>
      <c r="E108" s="312"/>
      <c r="F108" s="342"/>
      <c r="G108" s="340">
        <f>+K108+L108+C108</f>
        <v>5051629714.7199993</v>
      </c>
      <c r="H108" s="251">
        <f>+G108*100/B108</f>
        <v>66.417283861568848</v>
      </c>
      <c r="I108" s="240">
        <v>81.760000000000005</v>
      </c>
      <c r="J108" s="342">
        <f>+H108-I108</f>
        <v>-15.342716138431157</v>
      </c>
      <c r="K108" s="340" t="str">
        <f>+C17</f>
        <v>0</v>
      </c>
      <c r="L108" s="340">
        <f>+D17</f>
        <v>5802165.8600000003</v>
      </c>
    </row>
    <row r="109" spans="1:13" s="236" customFormat="1" ht="18" hidden="1" thickBot="1" x14ac:dyDescent="0.25">
      <c r="A109" s="244" t="s">
        <v>11</v>
      </c>
      <c r="B109" s="340">
        <f>+B18</f>
        <v>799602859.20000005</v>
      </c>
      <c r="C109" s="340">
        <f>+E18</f>
        <v>166998091.28999999</v>
      </c>
      <c r="D109" s="341"/>
      <c r="E109" s="312"/>
      <c r="F109" s="342"/>
      <c r="G109" s="340">
        <f>+K109+L109+C109</f>
        <v>211593555.78999999</v>
      </c>
      <c r="H109" s="251">
        <f>+G109*100/B109</f>
        <v>26.462331062910234</v>
      </c>
      <c r="I109" s="240">
        <v>81.650000000000006</v>
      </c>
      <c r="J109" s="342">
        <f>+H109-I109</f>
        <v>-55.187668937089768</v>
      </c>
      <c r="K109" s="340" t="str">
        <f>+C18</f>
        <v>0</v>
      </c>
      <c r="L109" s="340">
        <f>+D18</f>
        <v>44595464.5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>
        <f t="shared" ref="K114:L122" si="17">+C29</f>
        <v>63748.32</v>
      </c>
      <c r="L114" s="287">
        <f t="shared" si="17"/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>
        <f t="shared" si="17"/>
        <v>0</v>
      </c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>
        <f t="shared" si="17"/>
        <v>0</v>
      </c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>
        <f t="shared" si="17"/>
        <v>0</v>
      </c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>
        <f t="shared" si="17"/>
        <v>0</v>
      </c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>
        <f t="shared" si="17"/>
        <v>0</v>
      </c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>
        <f t="shared" si="17"/>
        <v>63748.32</v>
      </c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>
        <f t="shared" si="17"/>
        <v>53748.32</v>
      </c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>
        <f t="shared" si="17"/>
        <v>10000</v>
      </c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 t="s">
        <v>78</v>
      </c>
      <c r="H126" s="1188" t="s">
        <v>76</v>
      </c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8405499127.4799995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7605896268.2799997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799602859.20000005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honeticPr fontId="40" type="noConversion"/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Z155"/>
  <sheetViews>
    <sheetView topLeftCell="A28" zoomScale="85" zoomScaleNormal="85" workbookViewId="0">
      <selection activeCell="H44" sqref="H4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117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s="495" customFormat="1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146474.50233193001</v>
      </c>
      <c r="C10" s="464"/>
      <c r="D10" s="478">
        <f>+D11+D12</f>
        <v>1929.0455738199998</v>
      </c>
      <c r="E10" s="475">
        <f>+E11+E12</f>
        <v>55601.576214399996</v>
      </c>
      <c r="F10" s="465">
        <f>+E10*100/B10</f>
        <v>37.959901094867483</v>
      </c>
      <c r="G10" s="466">
        <v>93</v>
      </c>
      <c r="H10" s="480">
        <f>+F10-G10</f>
        <v>-55.040098905132517</v>
      </c>
      <c r="I10" s="482">
        <f>+I11+I12</f>
        <v>57530.62178822</v>
      </c>
      <c r="J10" s="465">
        <f>+I10*100/B10</f>
        <v>39.276884967902625</v>
      </c>
      <c r="K10" s="466">
        <v>100</v>
      </c>
      <c r="L10" s="466">
        <f>+J10-K10</f>
        <v>-60.723115032097375</v>
      </c>
      <c r="M10" s="467">
        <f>+B10-I10</f>
        <v>88943.880543710009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124732.73570148001</v>
      </c>
      <c r="C11" s="469"/>
      <c r="D11" s="479">
        <v>235.72892229000001</v>
      </c>
      <c r="E11" s="496">
        <v>54832.08056445</v>
      </c>
      <c r="F11" s="470">
        <f>+E11*100/B11</f>
        <v>43.959655222890611</v>
      </c>
      <c r="G11" s="471">
        <v>98</v>
      </c>
      <c r="H11" s="481">
        <f>+F11-G11</f>
        <v>-54.040344777109389</v>
      </c>
      <c r="I11" s="476">
        <f>+D11+E11</f>
        <v>55067.80948674</v>
      </c>
      <c r="J11" s="470">
        <f>+I11*100/B11</f>
        <v>44.148642437004284</v>
      </c>
      <c r="K11" s="471">
        <v>100</v>
      </c>
      <c r="L11" s="471">
        <f>+J11-K11</f>
        <v>-55.851357562995716</v>
      </c>
      <c r="M11" s="472">
        <f>+B11-I11</f>
        <v>69664.92621474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21741.766630450002</v>
      </c>
      <c r="C12" s="469"/>
      <c r="D12" s="496">
        <v>1693.3166515299999</v>
      </c>
      <c r="E12" s="496">
        <v>769.49564995000003</v>
      </c>
      <c r="F12" s="470">
        <f>+E12*100/B12</f>
        <v>3.5392508025189553</v>
      </c>
      <c r="G12" s="471">
        <v>75</v>
      </c>
      <c r="H12" s="481">
        <f>+F12-G12</f>
        <v>-71.46074919748105</v>
      </c>
      <c r="I12" s="476">
        <f>+D12+E12</f>
        <v>2462.8123014799999</v>
      </c>
      <c r="J12" s="470">
        <f t="shared" ref="J12" si="0">+I12*100/B12</f>
        <v>11.327562949878951</v>
      </c>
      <c r="K12" s="471">
        <v>100</v>
      </c>
      <c r="L12" s="471">
        <f>+J12-K12</f>
        <v>-88.672437050121047</v>
      </c>
      <c r="M12" s="472">
        <f>+B12-I12</f>
        <v>19278.954328970001</v>
      </c>
      <c r="N12" s="468"/>
      <c r="O12" s="468"/>
      <c r="P12" s="68"/>
      <c r="Q12" s="35"/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117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9266326867.4200001</v>
      </c>
      <c r="C16" s="78">
        <f>+C17+C18</f>
        <v>0</v>
      </c>
      <c r="D16" s="79">
        <f>+D17+D18</f>
        <v>79543433.760000005</v>
      </c>
      <c r="E16" s="80">
        <f>+E17+E18</f>
        <v>5411104711.8800001</v>
      </c>
      <c r="F16" s="50">
        <f>+E16*100/B16</f>
        <v>58.395357613653879</v>
      </c>
      <c r="G16" s="435">
        <v>93</v>
      </c>
      <c r="H16" s="436">
        <f>+F16-G16</f>
        <v>-34.604642386346121</v>
      </c>
      <c r="I16" s="82">
        <f>+C16+D16+E16</f>
        <v>5490648145.6400003</v>
      </c>
      <c r="J16" s="50">
        <f>+I16*100/B16</f>
        <v>59.253771469522398</v>
      </c>
      <c r="K16" s="435">
        <v>100</v>
      </c>
      <c r="L16" s="441">
        <f>+J16-K16</f>
        <v>-40.746228530477602</v>
      </c>
      <c r="M16" s="83">
        <f>+B16-I16</f>
        <v>3775678721.7799997</v>
      </c>
      <c r="N16" s="55">
        <v>2</v>
      </c>
      <c r="O16" s="55">
        <v>3</v>
      </c>
      <c r="P16" s="56"/>
      <c r="Q16" s="84" t="s">
        <v>30</v>
      </c>
      <c r="R16" s="85"/>
      <c r="S16" s="86">
        <f>+E16+C16+D16</f>
        <v>5490648145.6400003</v>
      </c>
    </row>
    <row r="17" spans="1:26" ht="25.5" x14ac:dyDescent="0.2">
      <c r="A17" s="60" t="s">
        <v>10</v>
      </c>
      <c r="B17" s="87">
        <v>7920413789.2200003</v>
      </c>
      <c r="C17" s="88" t="s">
        <v>34</v>
      </c>
      <c r="D17" s="89">
        <v>21641237.510000002</v>
      </c>
      <c r="E17" s="90">
        <v>5237305424.5500002</v>
      </c>
      <c r="F17" s="64">
        <f>+E17*100/B17</f>
        <v>66.124139015037088</v>
      </c>
      <c r="G17" s="437">
        <v>98</v>
      </c>
      <c r="H17" s="438">
        <f>+F17-G17</f>
        <v>-31.875860984962912</v>
      </c>
      <c r="I17" s="92">
        <v>5258946662.0600004</v>
      </c>
      <c r="J17" s="64">
        <f>+I17*100/B17</f>
        <v>66.397372687998157</v>
      </c>
      <c r="K17" s="437">
        <v>100</v>
      </c>
      <c r="L17" s="442">
        <f t="shared" ref="L17:L18" si="1">+J17-K17</f>
        <v>-33.602627312001843</v>
      </c>
      <c r="M17" s="93">
        <f>+B17-I17</f>
        <v>2661467127.1599998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1345913078.2</v>
      </c>
      <c r="C18" s="88" t="s">
        <v>34</v>
      </c>
      <c r="D18" s="89">
        <v>57902196.25</v>
      </c>
      <c r="E18" s="90">
        <v>173799287.33000001</v>
      </c>
      <c r="F18" s="64">
        <f>+E18*100/B18</f>
        <v>12.913113792046365</v>
      </c>
      <c r="G18" s="437">
        <v>75</v>
      </c>
      <c r="H18" s="438">
        <f t="shared" ref="H18" si="2">+F18-G18</f>
        <v>-62.086886207953633</v>
      </c>
      <c r="I18" s="92">
        <v>231701483.58000001</v>
      </c>
      <c r="J18" s="64">
        <f t="shared" ref="J18" si="3">+I18*100/B18</f>
        <v>17.215189252033525</v>
      </c>
      <c r="K18" s="437">
        <v>100</v>
      </c>
      <c r="L18" s="442">
        <f t="shared" si="1"/>
        <v>-82.784810747966475</v>
      </c>
      <c r="M18" s="93">
        <f>+B18-I18</f>
        <v>1114211594.6200001</v>
      </c>
      <c r="N18" s="55">
        <v>4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1811581749.5600002</v>
      </c>
      <c r="C41" s="209">
        <v>296124395.83000004</v>
      </c>
      <c r="D41" s="494">
        <v>1359425042.9200001</v>
      </c>
      <c r="E41" s="208">
        <v>154069141.69</v>
      </c>
      <c r="F41" s="4">
        <f>+E41*100/B41</f>
        <v>8.5046750844901453</v>
      </c>
      <c r="G41" s="210"/>
      <c r="H41" s="210"/>
      <c r="I41" s="211">
        <f>+D41+E41</f>
        <v>1513494184.6100001</v>
      </c>
      <c r="J41" s="4">
        <f>+I41*100/B41</f>
        <v>83.545453302209509</v>
      </c>
      <c r="K41" s="4"/>
      <c r="L41" s="212">
        <v>1963169.1199999999</v>
      </c>
      <c r="M41" s="213">
        <v>1657512607.8699999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125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1811581749.5599999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9266326867.4200001</v>
      </c>
      <c r="C48" s="245">
        <f>+C49+C50</f>
        <v>79543433.760000005</v>
      </c>
      <c r="D48" s="245"/>
      <c r="E48" s="246"/>
      <c r="F48" s="247"/>
      <c r="G48" s="248">
        <f>+E48-F48</f>
        <v>0</v>
      </c>
      <c r="H48" s="249">
        <f>+C48+D48</f>
        <v>79543433.760000005</v>
      </c>
      <c r="I48" s="246">
        <f>+H48*100/B48</f>
        <v>0.85841385586851293</v>
      </c>
      <c r="J48" s="250">
        <v>100</v>
      </c>
      <c r="K48" s="251">
        <f>+I48-J48</f>
        <v>-99.14158614413148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7920413789.2200003</v>
      </c>
      <c r="C49" s="253">
        <f>+D17</f>
        <v>21641237.510000002</v>
      </c>
      <c r="D49" s="254"/>
      <c r="E49" s="246"/>
      <c r="F49" s="247"/>
      <c r="G49" s="248">
        <f>+E49-F49</f>
        <v>0</v>
      </c>
      <c r="H49" s="249">
        <f>+C49+D49</f>
        <v>21641237.510000002</v>
      </c>
      <c r="I49" s="246">
        <f>+H49*100/B49</f>
        <v>0.27323367296105905</v>
      </c>
      <c r="J49" s="250">
        <v>100</v>
      </c>
      <c r="K49" s="251">
        <f>+I49-J49</f>
        <v>-99.726766327038945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1345913078.2</v>
      </c>
      <c r="C50" s="253">
        <f>D18</f>
        <v>57902196.25</v>
      </c>
      <c r="D50" s="254"/>
      <c r="E50" s="246"/>
      <c r="F50" s="247"/>
      <c r="G50" s="248">
        <f>+E50-F50</f>
        <v>0</v>
      </c>
      <c r="H50" s="249">
        <f>+C50+D50</f>
        <v>57902196.25</v>
      </c>
      <c r="I50" s="246">
        <f>+H50*100/B50</f>
        <v>4.3020754599871607</v>
      </c>
      <c r="J50" s="250">
        <v>100</v>
      </c>
      <c r="K50" s="251">
        <f>+I50-J50</f>
        <v>-95.697924540012835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9266326867.4200001</v>
      </c>
      <c r="C84" s="267">
        <f>+C85+C86</f>
        <v>5411104711.8800001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7920413789.2200003</v>
      </c>
      <c r="C85" s="316">
        <f>+E17</f>
        <v>5237305424.5500002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1345913078.2</v>
      </c>
      <c r="C86" s="316">
        <f>+E18</f>
        <v>173799287.33000001</v>
      </c>
      <c r="D86" s="312"/>
      <c r="E86" s="313"/>
      <c r="F86" s="316"/>
      <c r="G86" s="314">
        <f t="shared" ref="G86" si="11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 t="s">
        <v>76</v>
      </c>
      <c r="H104" s="1160" t="s">
        <v>60</v>
      </c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9266326867.4200001</v>
      </c>
      <c r="C107" s="340">
        <f>+C108+C109</f>
        <v>5411104711.8800001</v>
      </c>
      <c r="D107" s="341"/>
      <c r="E107" s="312"/>
      <c r="F107" s="342"/>
      <c r="G107" s="340">
        <f>+K107+L107+C107</f>
        <v>5490648145.6400003</v>
      </c>
      <c r="H107" s="251">
        <f>+G107*100/B107</f>
        <v>59.253771469522398</v>
      </c>
      <c r="I107" s="240">
        <v>81.739999999999995</v>
      </c>
      <c r="J107" s="342">
        <f>+H107-I107</f>
        <v>-22.486228530477597</v>
      </c>
      <c r="K107" s="340">
        <f>+K108+K109</f>
        <v>0</v>
      </c>
      <c r="L107" s="340">
        <f>+L108+L109</f>
        <v>79543433.760000005</v>
      </c>
    </row>
    <row r="108" spans="1:13" s="236" customFormat="1" ht="18" hidden="1" thickBot="1" x14ac:dyDescent="0.25">
      <c r="A108" s="244" t="s">
        <v>10</v>
      </c>
      <c r="B108" s="340">
        <f>+B17</f>
        <v>7920413789.2200003</v>
      </c>
      <c r="C108" s="340">
        <f>+E17</f>
        <v>5237305424.5500002</v>
      </c>
      <c r="D108" s="341"/>
      <c r="E108" s="312"/>
      <c r="F108" s="342"/>
      <c r="G108" s="340">
        <f>+K108+L108+C108</f>
        <v>5258946662.0600004</v>
      </c>
      <c r="H108" s="251">
        <f>+G108*100/B108</f>
        <v>66.397372687998157</v>
      </c>
      <c r="I108" s="240">
        <v>81.760000000000005</v>
      </c>
      <c r="J108" s="342">
        <f>+H108-I108</f>
        <v>-15.362627312001848</v>
      </c>
      <c r="K108" s="340" t="str">
        <f>+C17</f>
        <v>0</v>
      </c>
      <c r="L108" s="340">
        <f>+D17</f>
        <v>21641237.510000002</v>
      </c>
    </row>
    <row r="109" spans="1:13" s="236" customFormat="1" ht="18" hidden="1" thickBot="1" x14ac:dyDescent="0.25">
      <c r="A109" s="244" t="s">
        <v>11</v>
      </c>
      <c r="B109" s="340">
        <f>+B18</f>
        <v>1345913078.2</v>
      </c>
      <c r="C109" s="340">
        <f>+E18</f>
        <v>173799287.33000001</v>
      </c>
      <c r="D109" s="341"/>
      <c r="E109" s="312"/>
      <c r="F109" s="342"/>
      <c r="G109" s="340">
        <f>+K109+L109+C109</f>
        <v>231701483.58000001</v>
      </c>
      <c r="H109" s="251">
        <f>+G109*100/B109</f>
        <v>17.215189252033525</v>
      </c>
      <c r="I109" s="240">
        <v>81.650000000000006</v>
      </c>
      <c r="J109" s="342">
        <f>+H109-I109</f>
        <v>-64.43481074796648</v>
      </c>
      <c r="K109" s="340" t="str">
        <f>+C18</f>
        <v>0</v>
      </c>
      <c r="L109" s="340">
        <f>+D18</f>
        <v>57902196.25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7.25" hidden="1" x14ac:dyDescent="0.2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7.25" hidden="1" x14ac:dyDescent="0.2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7.25" hidden="1" x14ac:dyDescent="0.2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7.25" hidden="1" x14ac:dyDescent="0.2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7.25" hidden="1" x14ac:dyDescent="0.2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7.25" hidden="1" x14ac:dyDescent="0.2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hidden="1" customHeight="1" x14ac:dyDescent="0.2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7.25" hidden="1" x14ac:dyDescent="0.2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 t="s">
        <v>78</v>
      </c>
      <c r="H126" s="1188" t="s">
        <v>76</v>
      </c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9266326867.4200001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7920413789.2200003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1345913078.2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1811581749.5600002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1:Z150"/>
  <sheetViews>
    <sheetView topLeftCell="A7" zoomScale="70" zoomScaleNormal="70" workbookViewId="0">
      <selection activeCell="S11" sqref="S1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128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171864.67369258002</v>
      </c>
      <c r="C10" s="464"/>
      <c r="D10" s="478">
        <f>+D11+D12</f>
        <v>5052.85452842</v>
      </c>
      <c r="E10" s="475">
        <f>+E11+E12</f>
        <v>79993.056626179998</v>
      </c>
      <c r="F10" s="465">
        <f>+E10*100/B10</f>
        <v>46.544211156078653</v>
      </c>
      <c r="G10" s="466">
        <v>93</v>
      </c>
      <c r="H10" s="480">
        <f>+F10-G10</f>
        <v>-46.455788843921347</v>
      </c>
      <c r="I10" s="482">
        <f>+I11+I12</f>
        <v>85045.911154600006</v>
      </c>
      <c r="J10" s="465">
        <f>+I10*100/B10</f>
        <v>49.484230428135817</v>
      </c>
      <c r="K10" s="466">
        <v>100</v>
      </c>
      <c r="L10" s="466">
        <f>+J10-K10</f>
        <v>-50.515769571864183</v>
      </c>
      <c r="M10" s="467">
        <f>+B10-I10</f>
        <v>86818.762537980016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148546.53808341001</v>
      </c>
      <c r="C11" s="469"/>
      <c r="D11" s="479">
        <v>644.24071704000005</v>
      </c>
      <c r="E11" s="499">
        <v>76523.420184999995</v>
      </c>
      <c r="F11" s="470">
        <f>+E11*100/B11</f>
        <v>51.514778582070697</v>
      </c>
      <c r="G11" s="471">
        <v>98</v>
      </c>
      <c r="H11" s="481">
        <f>+F11-G11</f>
        <v>-46.485221417929303</v>
      </c>
      <c r="I11" s="476">
        <v>77167.660902040006</v>
      </c>
      <c r="J11" s="470">
        <f>+I11*100/B11</f>
        <v>51.948474799668354</v>
      </c>
      <c r="K11" s="471">
        <v>100</v>
      </c>
      <c r="L11" s="471">
        <f>+J11-K11</f>
        <v>-48.051525200331646</v>
      </c>
      <c r="M11" s="472">
        <f>+B11-I11</f>
        <v>71378.87718137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23318.13560917</v>
      </c>
      <c r="C12" s="469"/>
      <c r="D12" s="499">
        <v>4408.6138113799998</v>
      </c>
      <c r="E12" s="499">
        <v>3469.63644118</v>
      </c>
      <c r="F12" s="470">
        <f>+E12*100/B12</f>
        <v>14.879561982715051</v>
      </c>
      <c r="G12" s="471">
        <v>75</v>
      </c>
      <c r="H12" s="481">
        <f>+F12-G12</f>
        <v>-60.120438017284947</v>
      </c>
      <c r="I12" s="476">
        <v>7878.2502525600003</v>
      </c>
      <c r="J12" s="470">
        <f t="shared" ref="J12" si="0">+I12*100/B12</f>
        <v>33.785935482173926</v>
      </c>
      <c r="K12" s="471">
        <v>100</v>
      </c>
      <c r="L12" s="471">
        <f>+J12-K12</f>
        <v>-66.214064517826074</v>
      </c>
      <c r="M12" s="472">
        <f>+B12-I12</f>
        <v>15439.885356610001</v>
      </c>
      <c r="N12" s="468"/>
      <c r="O12" s="468"/>
      <c r="P12" s="68"/>
      <c r="Q12" s="35"/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127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10327718171.630001</v>
      </c>
      <c r="C16" s="78">
        <f>+C17+C18</f>
        <v>0</v>
      </c>
      <c r="D16" s="79">
        <f>+D17+D18</f>
        <v>384636779.50999999</v>
      </c>
      <c r="E16" s="80">
        <f>+E17+E18</f>
        <v>6543020082.5999994</v>
      </c>
      <c r="F16" s="50">
        <f>+E16*100/B16</f>
        <v>63.35397591089891</v>
      </c>
      <c r="G16" s="435">
        <v>93</v>
      </c>
      <c r="H16" s="436">
        <f>+F16-G16</f>
        <v>-29.64602408910109</v>
      </c>
      <c r="I16" s="82">
        <f>+C16+D16+E16</f>
        <v>6927656862.1099997</v>
      </c>
      <c r="J16" s="50">
        <f>+I16*100/B16</f>
        <v>67.078291128626176</v>
      </c>
      <c r="K16" s="435">
        <v>100</v>
      </c>
      <c r="L16" s="441">
        <f>+J16-K16</f>
        <v>-32.921708871373824</v>
      </c>
      <c r="M16" s="83">
        <f>+B16-I16</f>
        <v>3400061309.5200014</v>
      </c>
      <c r="N16" s="55">
        <v>3</v>
      </c>
      <c r="O16" s="55">
        <v>2</v>
      </c>
      <c r="P16" s="56"/>
      <c r="Q16" s="84" t="s">
        <v>30</v>
      </c>
      <c r="R16" s="85"/>
      <c r="S16" s="86">
        <f>+E16+C16+D16</f>
        <v>6927656862.1099997</v>
      </c>
    </row>
    <row r="17" spans="1:26" ht="25.5" x14ac:dyDescent="0.2">
      <c r="A17" s="60" t="s">
        <v>10</v>
      </c>
      <c r="B17" s="87">
        <v>8884494435.4500008</v>
      </c>
      <c r="C17" s="88" t="s">
        <v>34</v>
      </c>
      <c r="D17" s="89">
        <v>22635555.02</v>
      </c>
      <c r="E17" s="90">
        <v>6150052025.3999996</v>
      </c>
      <c r="F17" s="64">
        <f>+E17*100/B17</f>
        <v>69.222307133883632</v>
      </c>
      <c r="G17" s="437">
        <v>98</v>
      </c>
      <c r="H17" s="438">
        <f>+F17-G17</f>
        <v>-28.777692866116368</v>
      </c>
      <c r="I17" s="92">
        <v>6172687580.4200001</v>
      </c>
      <c r="J17" s="64">
        <f>+I17*100/B17</f>
        <v>69.477083082976264</v>
      </c>
      <c r="K17" s="437">
        <v>100</v>
      </c>
      <c r="L17" s="442">
        <f t="shared" ref="L17:L18" si="1">+J17-K17</f>
        <v>-30.522916917023736</v>
      </c>
      <c r="M17" s="93">
        <f>+B17-I17</f>
        <v>2711806855.0300007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1443223736.1800001</v>
      </c>
      <c r="C18" s="88" t="s">
        <v>34</v>
      </c>
      <c r="D18" s="89">
        <v>362001224.49000001</v>
      </c>
      <c r="E18" s="90">
        <v>392968057.19999999</v>
      </c>
      <c r="F18" s="64">
        <f>+E18*100/B18</f>
        <v>27.228491837317502</v>
      </c>
      <c r="G18" s="437">
        <v>75</v>
      </c>
      <c r="H18" s="438">
        <f t="shared" ref="H18" si="2">+F18-G18</f>
        <v>-47.771508162682494</v>
      </c>
      <c r="I18" s="92">
        <v>754969281.69000006</v>
      </c>
      <c r="J18" s="64">
        <f t="shared" ref="J18" si="3">+I18*100/B18</f>
        <v>52.31131270666959</v>
      </c>
      <c r="K18" s="437">
        <v>100</v>
      </c>
      <c r="L18" s="442">
        <f t="shared" si="1"/>
        <v>-47.68868729333041</v>
      </c>
      <c r="M18" s="93">
        <f>+B18-I18</f>
        <v>688254454.49000001</v>
      </c>
      <c r="N18" s="55">
        <v>7</v>
      </c>
      <c r="O18" s="55">
        <v>10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1811783263.2</v>
      </c>
      <c r="C41" s="209">
        <v>253136600.18999997</v>
      </c>
      <c r="D41" s="494">
        <v>1190447947.4899998</v>
      </c>
      <c r="E41" s="208">
        <v>367320625.62</v>
      </c>
      <c r="F41" s="4">
        <f>+E41*100/B41</f>
        <v>20.27398271530738</v>
      </c>
      <c r="G41" s="210"/>
      <c r="H41" s="210"/>
      <c r="I41" s="211">
        <f>+D41+E41</f>
        <v>1557768573.1099997</v>
      </c>
      <c r="J41" s="4">
        <f>+I41*100/B41</f>
        <v>85.979852267684848</v>
      </c>
      <c r="K41" s="4"/>
      <c r="L41" s="212">
        <v>878089.90000000014</v>
      </c>
      <c r="M41" s="213">
        <v>1444462637.5799999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129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1811783263.1999998</v>
      </c>
      <c r="I44" s="162">
        <f>B41-E41</f>
        <v>1444462637.5799999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10327718171.630001</v>
      </c>
      <c r="C48" s="245">
        <f>+C49+C50</f>
        <v>384636779.50999999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8884494435.4500008</v>
      </c>
      <c r="C49" s="253">
        <f>+D17</f>
        <v>22635555.02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1443223736.1800001</v>
      </c>
      <c r="C50" s="253">
        <f>D18</f>
        <v>362001224.49000001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10327718171.630001</v>
      </c>
      <c r="C84" s="267">
        <f>+C85+C86</f>
        <v>6543020082.5999994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8884494435.4500008</v>
      </c>
      <c r="C85" s="316">
        <f>+E17</f>
        <v>6150052025.3999996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1443223736.1800001</v>
      </c>
      <c r="C86" s="316">
        <f>+E18</f>
        <v>392968057.19999999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/>
      <c r="H104" s="1160"/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10327718171.630001</v>
      </c>
      <c r="C107" s="340">
        <f>+C108+C109</f>
        <v>6543020082.5999994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384636779.50999999</v>
      </c>
    </row>
    <row r="108" spans="1:13" s="236" customFormat="1" ht="18" hidden="1" thickBot="1" x14ac:dyDescent="0.25">
      <c r="A108" s="244" t="s">
        <v>10</v>
      </c>
      <c r="B108" s="340">
        <f>+B17</f>
        <v>8884494435.4500008</v>
      </c>
      <c r="C108" s="340">
        <f>+E17</f>
        <v>6150052025.3999996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22635555.02</v>
      </c>
    </row>
    <row r="109" spans="1:13" s="236" customFormat="1" ht="18" hidden="1" thickBot="1" x14ac:dyDescent="0.25">
      <c r="A109" s="244" t="s">
        <v>11</v>
      </c>
      <c r="B109" s="340">
        <f>+B18</f>
        <v>1443223736.1800001</v>
      </c>
      <c r="C109" s="340">
        <f>+E18</f>
        <v>392968057.19999999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362001224.49000001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/>
      <c r="H126" s="1188"/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/>
      <c r="H134" s="357"/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10327718171.630001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8884494435.4500008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1443223736.1800001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1811783263.2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  <pageSetUpPr fitToPage="1"/>
  </sheetPr>
  <dimension ref="A1:Z150"/>
  <sheetViews>
    <sheetView topLeftCell="A7" zoomScale="85" zoomScaleNormal="85" workbookViewId="0">
      <selection activeCell="M7" sqref="M7:O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130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177244.75460532002</v>
      </c>
      <c r="C10" s="464"/>
      <c r="D10" s="478">
        <f>+D11+D12</f>
        <v>5479.9164803800004</v>
      </c>
      <c r="E10" s="475">
        <f>+E11+E12</f>
        <v>88246.82750544</v>
      </c>
      <c r="F10" s="465">
        <f>+E10*100/B10</f>
        <v>49.788117962612624</v>
      </c>
      <c r="G10" s="466">
        <v>93</v>
      </c>
      <c r="H10" s="480">
        <f>+F10-G10</f>
        <v>-43.211882037387376</v>
      </c>
      <c r="I10" s="482">
        <f>+I11+I12</f>
        <v>93726.743985819994</v>
      </c>
      <c r="J10" s="465">
        <f>+I10*100/B10</f>
        <v>52.879840757220798</v>
      </c>
      <c r="K10" s="466">
        <v>100</v>
      </c>
      <c r="L10" s="466">
        <f>+J10-K10</f>
        <v>-47.120159242779202</v>
      </c>
      <c r="M10" s="467">
        <f>+B10-I10</f>
        <v>83518.010619500026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152692.45698320001</v>
      </c>
      <c r="C11" s="469"/>
      <c r="D11" s="479">
        <v>811.73118058</v>
      </c>
      <c r="E11" s="499">
        <v>83733.013990699998</v>
      </c>
      <c r="F11" s="470">
        <f>+E11*100/B11</f>
        <v>54.837688544046884</v>
      </c>
      <c r="G11" s="471">
        <v>98</v>
      </c>
      <c r="H11" s="481">
        <f>+F11-G11</f>
        <v>-43.162311455953116</v>
      </c>
      <c r="I11" s="500">
        <v>84544.745171279996</v>
      </c>
      <c r="J11" s="470">
        <f>+I11*100/B11</f>
        <v>55.369300384354965</v>
      </c>
      <c r="K11" s="471">
        <v>100</v>
      </c>
      <c r="L11" s="471">
        <f>+J11-K11</f>
        <v>-44.630699615645035</v>
      </c>
      <c r="M11" s="472">
        <f>+B11-I11</f>
        <v>68147.711811920017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24552.297622120001</v>
      </c>
      <c r="C12" s="469"/>
      <c r="D12" s="499">
        <v>4668.1852998000004</v>
      </c>
      <c r="E12" s="499">
        <v>4513.8135147399998</v>
      </c>
      <c r="F12" s="470">
        <f>+E12*100/B12</f>
        <v>18.384485167992391</v>
      </c>
      <c r="G12" s="471">
        <v>75</v>
      </c>
      <c r="H12" s="481">
        <f>+F12-G12</f>
        <v>-56.615514832007605</v>
      </c>
      <c r="I12" s="500">
        <f>+E12+D12</f>
        <v>9181.9988145400002</v>
      </c>
      <c r="J12" s="470">
        <f t="shared" ref="J12" si="0">+I12*100/B12</f>
        <v>37.397717133681311</v>
      </c>
      <c r="K12" s="471">
        <v>100</v>
      </c>
      <c r="L12" s="471">
        <f>+J12-K12</f>
        <v>-62.602282866318689</v>
      </c>
      <c r="M12" s="472">
        <f>+B12-I12</f>
        <v>15370.29880758</v>
      </c>
      <c r="N12" s="468"/>
      <c r="O12" s="468"/>
      <c r="P12" s="68"/>
      <c r="Q12" s="35"/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130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10700527358.34</v>
      </c>
      <c r="C16" s="78">
        <f>+C17+C18</f>
        <v>0</v>
      </c>
      <c r="D16" s="79">
        <f>+D17+D18</f>
        <v>392013410.15999997</v>
      </c>
      <c r="E16" s="80">
        <f>+E17+E18</f>
        <v>6739491000.8400002</v>
      </c>
      <c r="F16" s="50">
        <f>+E16*100/B16</f>
        <v>62.982793045122534</v>
      </c>
      <c r="G16" s="435">
        <v>93</v>
      </c>
      <c r="H16" s="436">
        <f>+F16-G16</f>
        <v>-30.017206954877466</v>
      </c>
      <c r="I16" s="82">
        <f>+C16+D16+E16</f>
        <v>7131504411</v>
      </c>
      <c r="J16" s="50">
        <f>+I16*100/B16</f>
        <v>66.646289217154319</v>
      </c>
      <c r="K16" s="435">
        <v>100</v>
      </c>
      <c r="L16" s="441">
        <f>+J16-K16</f>
        <v>-33.353710782845681</v>
      </c>
      <c r="M16" s="83">
        <f>+B16-I16</f>
        <v>3569022947.3400002</v>
      </c>
      <c r="N16" s="55">
        <v>3</v>
      </c>
      <c r="O16" s="55">
        <v>3</v>
      </c>
      <c r="P16" s="56"/>
      <c r="Q16" s="84" t="s">
        <v>30</v>
      </c>
      <c r="R16" s="85"/>
      <c r="S16" s="86">
        <f>+E16+C16+D16</f>
        <v>7131504411</v>
      </c>
    </row>
    <row r="17" spans="1:26" ht="25.5" x14ac:dyDescent="0.2">
      <c r="A17" s="60" t="s">
        <v>10</v>
      </c>
      <c r="B17" s="87">
        <v>9196229177.4200001</v>
      </c>
      <c r="C17" s="88" t="s">
        <v>34</v>
      </c>
      <c r="D17" s="89">
        <v>31060223.699999999</v>
      </c>
      <c r="E17" s="90">
        <v>6301995748.8500004</v>
      </c>
      <c r="F17" s="64">
        <f>+E17*100/B17</f>
        <v>68.528041518621919</v>
      </c>
      <c r="G17" s="437">
        <v>98</v>
      </c>
      <c r="H17" s="438">
        <f>+F17-G17</f>
        <v>-29.471958481378081</v>
      </c>
      <c r="I17" s="92">
        <v>6333055972.5499992</v>
      </c>
      <c r="J17" s="64">
        <f>+I17*100/B17</f>
        <v>68.865791079890599</v>
      </c>
      <c r="K17" s="437">
        <v>100</v>
      </c>
      <c r="L17" s="442">
        <f t="shared" ref="L17:L18" si="1">+J17-K17</f>
        <v>-31.134208920109401</v>
      </c>
      <c r="M17" s="93">
        <f>+B17-I17</f>
        <v>2863173204.8700008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1504298180.9200001</v>
      </c>
      <c r="C18" s="88" t="s">
        <v>34</v>
      </c>
      <c r="D18" s="89">
        <v>360953186.45999998</v>
      </c>
      <c r="E18" s="90">
        <v>437495251.99000001</v>
      </c>
      <c r="F18" s="64">
        <f>+E18*100/B18</f>
        <v>29.083014095146765</v>
      </c>
      <c r="G18" s="437">
        <v>75</v>
      </c>
      <c r="H18" s="438">
        <f t="shared" ref="H18" si="2">+F18-G18</f>
        <v>-45.916985904853235</v>
      </c>
      <c r="I18" s="92">
        <v>798448438.45000005</v>
      </c>
      <c r="J18" s="64">
        <f t="shared" ref="J18" si="3">+I18*100/B18</f>
        <v>53.077803894018153</v>
      </c>
      <c r="K18" s="437">
        <v>100</v>
      </c>
      <c r="L18" s="442">
        <f t="shared" si="1"/>
        <v>-46.922196105981847</v>
      </c>
      <c r="M18" s="93">
        <f>+B18-I18</f>
        <v>705849742.47000003</v>
      </c>
      <c r="N18" s="55">
        <v>7</v>
      </c>
      <c r="O18" s="55">
        <v>12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1811812837.2</v>
      </c>
      <c r="C41" s="209">
        <v>227608380.08000001</v>
      </c>
      <c r="D41" s="494">
        <v>1123182419.3</v>
      </c>
      <c r="E41" s="208">
        <v>460143947.92000002</v>
      </c>
      <c r="F41" s="4">
        <f>+E41*100/B41</f>
        <v>25.396880873805522</v>
      </c>
      <c r="G41" s="210"/>
      <c r="H41" s="210"/>
      <c r="I41" s="211">
        <f>+D41+E41</f>
        <v>1583326367.22</v>
      </c>
      <c r="J41" s="4">
        <f>+I41*100/B41</f>
        <v>87.3890688216391</v>
      </c>
      <c r="K41" s="4"/>
      <c r="L41" s="212">
        <v>878089.90000000014</v>
      </c>
      <c r="M41" s="213">
        <f>B41-E41</f>
        <v>1351668889.28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131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1351668889.28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10700527358.34</v>
      </c>
      <c r="C48" s="245">
        <f>+C49+C50</f>
        <v>392013410.15999997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9196229177.4200001</v>
      </c>
      <c r="C49" s="253">
        <f>+D17</f>
        <v>31060223.699999999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1504298180.9200001</v>
      </c>
      <c r="C50" s="253">
        <f>D18</f>
        <v>360953186.45999998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10700527358.34</v>
      </c>
      <c r="C84" s="267">
        <f>+C85+C86</f>
        <v>6739491000.8400002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9196229177.4200001</v>
      </c>
      <c r="C85" s="316">
        <f>+E17</f>
        <v>6301995748.8500004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1504298180.9200001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/>
      <c r="H104" s="1160"/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10700527358.34</v>
      </c>
      <c r="C107" s="340">
        <f>+C108+C109</f>
        <v>6739491000.8400002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392013410.15999997</v>
      </c>
    </row>
    <row r="108" spans="1:13" s="236" customFormat="1" ht="18" hidden="1" thickBot="1" x14ac:dyDescent="0.25">
      <c r="A108" s="244" t="s">
        <v>10</v>
      </c>
      <c r="B108" s="340">
        <f>+B17</f>
        <v>9196229177.4200001</v>
      </c>
      <c r="C108" s="340">
        <f>+E17</f>
        <v>6301995748.8500004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31060223.699999999</v>
      </c>
    </row>
    <row r="109" spans="1:13" s="236" customFormat="1" ht="18" hidden="1" thickBot="1" x14ac:dyDescent="0.25">
      <c r="A109" s="244" t="s">
        <v>11</v>
      </c>
      <c r="B109" s="340">
        <f>+B18</f>
        <v>1504298180.9200001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360953186.45999998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/>
      <c r="H126" s="1188"/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/>
      <c r="H134" s="357"/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10700527358.34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9196229177.4200001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1504298180.9200001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  <pageSetUpPr fitToPage="1"/>
  </sheetPr>
  <dimension ref="A1:Z150"/>
  <sheetViews>
    <sheetView topLeftCell="A7" zoomScale="85" zoomScaleNormal="85" workbookViewId="0">
      <selection activeCell="E17" sqref="E1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/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14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11"/>
      <c r="Q10" s="512"/>
      <c r="R10" s="513"/>
      <c r="S10" s="513"/>
      <c r="T10" s="513"/>
    </row>
    <row r="11" spans="1:20" s="527" customFormat="1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525"/>
      <c r="Q11" s="526"/>
    </row>
    <row r="12" spans="1:20" s="527" customFormat="1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525"/>
      <c r="Q12" s="526"/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138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10886023774.66</v>
      </c>
      <c r="C16" s="78">
        <f>+C17+C18</f>
        <v>0</v>
      </c>
      <c r="D16" s="79">
        <f>+D17+D18</f>
        <v>462275039.68000001</v>
      </c>
      <c r="E16" s="80">
        <f>+E17+E18</f>
        <v>6738816489.6099997</v>
      </c>
      <c r="F16" s="50">
        <f>+E16*100/B16</f>
        <v>61.903378396952576</v>
      </c>
      <c r="G16" s="435">
        <v>93</v>
      </c>
      <c r="H16" s="436">
        <f>+F16-G16</f>
        <v>-31.096621603047424</v>
      </c>
      <c r="I16" s="82">
        <f>+C16+D16+E16</f>
        <v>7201091529.29</v>
      </c>
      <c r="J16" s="50">
        <f>+I16*100/B16</f>
        <v>66.149878765214339</v>
      </c>
      <c r="K16" s="435">
        <v>100</v>
      </c>
      <c r="L16" s="441">
        <f>+J16-K16</f>
        <v>-33.850121234785661</v>
      </c>
      <c r="M16" s="83">
        <f>+B16-I16</f>
        <v>3684932245.3699999</v>
      </c>
      <c r="N16" s="55"/>
      <c r="O16" s="55"/>
      <c r="P16" s="56"/>
      <c r="Q16" s="84" t="s">
        <v>30</v>
      </c>
      <c r="R16" s="85"/>
      <c r="S16" s="86">
        <f>+E16+C16+D16</f>
        <v>7201091529.29</v>
      </c>
    </row>
    <row r="17" spans="1:26" ht="25.5" x14ac:dyDescent="0.2">
      <c r="A17" s="60" t="s">
        <v>10</v>
      </c>
      <c r="B17" s="87">
        <v>9381715593.7399998</v>
      </c>
      <c r="C17" s="88" t="s">
        <v>34</v>
      </c>
      <c r="D17" s="89">
        <v>75465564.709999993</v>
      </c>
      <c r="E17" s="90">
        <v>6301321237.6199999</v>
      </c>
      <c r="F17" s="64">
        <f>+E17*100/B17</f>
        <v>67.165980194758731</v>
      </c>
      <c r="G17" s="437">
        <v>98</v>
      </c>
      <c r="H17" s="438">
        <f>+F17-G17</f>
        <v>-30.834019805241269</v>
      </c>
      <c r="I17" s="92">
        <v>6376786802.3299999</v>
      </c>
      <c r="J17" s="64">
        <f>+I17*100/B17</f>
        <v>67.97037000977673</v>
      </c>
      <c r="K17" s="437">
        <v>100</v>
      </c>
      <c r="L17" s="442">
        <f t="shared" ref="L17:L18" si="1">+J17-K17</f>
        <v>-32.02962999022327</v>
      </c>
      <c r="M17" s="93">
        <f>+B17-I17</f>
        <v>3004928791.4099998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1504308180.9200001</v>
      </c>
      <c r="C18" s="88" t="s">
        <v>34</v>
      </c>
      <c r="D18" s="89">
        <v>386809474.97000003</v>
      </c>
      <c r="E18" s="90">
        <v>437495251.99000001</v>
      </c>
      <c r="F18" s="64">
        <f>+E18*100/B18</f>
        <v>29.082820763657487</v>
      </c>
      <c r="G18" s="437">
        <v>75</v>
      </c>
      <c r="H18" s="438">
        <f t="shared" ref="H18" si="2">+F18-G18</f>
        <v>-45.917179236342513</v>
      </c>
      <c r="I18" s="92">
        <v>824304726.96000004</v>
      </c>
      <c r="J18" s="64">
        <f t="shared" ref="J18" si="3">+I18*100/B18</f>
        <v>54.796266976084269</v>
      </c>
      <c r="K18" s="437">
        <v>100</v>
      </c>
      <c r="L18" s="442">
        <f t="shared" si="1"/>
        <v>-45.203733023915731</v>
      </c>
      <c r="M18" s="93">
        <f>+B18-I18</f>
        <v>680003453.96000004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1811812837.2</v>
      </c>
      <c r="C41" s="209">
        <v>209001039.25999999</v>
      </c>
      <c r="D41" s="494">
        <v>1060396560.3699999</v>
      </c>
      <c r="E41" s="208">
        <v>541537147.67000008</v>
      </c>
      <c r="F41" s="4">
        <f>+E41*100/B41</f>
        <v>29.889243334145863</v>
      </c>
      <c r="G41" s="210"/>
      <c r="H41" s="210"/>
      <c r="I41" s="211">
        <f>+D41+E41</f>
        <v>1601933708.04</v>
      </c>
      <c r="J41" s="4">
        <f>+I41*100/B41</f>
        <v>88.416070090089988</v>
      </c>
      <c r="K41" s="4"/>
      <c r="L41" s="212">
        <v>878089.90000000014</v>
      </c>
      <c r="M41" s="213">
        <f>B41-E41</f>
        <v>1270275689.53</v>
      </c>
      <c r="N41" s="213"/>
      <c r="O41" s="214"/>
      <c r="R41" s="212">
        <v>53803558.950000003</v>
      </c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135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1270275689.53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10886023774.66</v>
      </c>
      <c r="C48" s="245">
        <f>+C49+C50</f>
        <v>462275039.68000001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9381715593.7399998</v>
      </c>
      <c r="C49" s="253">
        <f>+D17</f>
        <v>75465564.709999993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1504308180.9200001</v>
      </c>
      <c r="C50" s="253">
        <f>D18</f>
        <v>386809474.97000003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10886023774.66</v>
      </c>
      <c r="C84" s="267">
        <f>+C85+C86</f>
        <v>6738816489.6099997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9381715593.7399998</v>
      </c>
      <c r="C85" s="316">
        <f>+E17</f>
        <v>6301321237.6199999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1504308180.9200001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/>
      <c r="H104" s="1160"/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10886023774.66</v>
      </c>
      <c r="C107" s="340">
        <f>+C108+C109</f>
        <v>6738816489.6099997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462275039.68000001</v>
      </c>
    </row>
    <row r="108" spans="1:13" s="236" customFormat="1" ht="18" hidden="1" thickBot="1" x14ac:dyDescent="0.25">
      <c r="A108" s="244" t="s">
        <v>10</v>
      </c>
      <c r="B108" s="340">
        <f>+B17</f>
        <v>9381715593.7399998</v>
      </c>
      <c r="C108" s="340">
        <f>+E17</f>
        <v>6301321237.6199999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75465564.709999993</v>
      </c>
    </row>
    <row r="109" spans="1:13" s="236" customFormat="1" ht="18" hidden="1" thickBot="1" x14ac:dyDescent="0.25">
      <c r="A109" s="244" t="s">
        <v>11</v>
      </c>
      <c r="B109" s="340">
        <f>+B18</f>
        <v>1504308180.9200001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386809474.97000003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/>
      <c r="H126" s="1188"/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/>
      <c r="H134" s="357"/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10886023774.66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9381715593.7399998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1504308180.9200001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  <pageSetUpPr fitToPage="1"/>
  </sheetPr>
  <dimension ref="A1:Z150"/>
  <sheetViews>
    <sheetView topLeftCell="A7" zoomScale="85" zoomScaleNormal="85" workbookViewId="0">
      <selection activeCell="F34" sqref="F3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21.7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142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6"/>
      <c r="Q10" s="57"/>
      <c r="R10" s="58"/>
      <c r="S10" s="58"/>
      <c r="T10" s="58"/>
    </row>
    <row r="11" spans="1:20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68"/>
      <c r="Q11" s="35"/>
    </row>
    <row r="12" spans="1:20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68"/>
      <c r="Q12" s="35"/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139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10961543303.370001</v>
      </c>
      <c r="C16" s="78">
        <f>+C17+C18</f>
        <v>0</v>
      </c>
      <c r="D16" s="79">
        <f>+D17+D18</f>
        <v>501836955.66000003</v>
      </c>
      <c r="E16" s="80">
        <f>+E17+E18</f>
        <v>6738762387.6099997</v>
      </c>
      <c r="F16" s="50">
        <f>+E16*100/B16</f>
        <v>61.47640164444951</v>
      </c>
      <c r="G16" s="435">
        <v>93</v>
      </c>
      <c r="H16" s="436">
        <f>+F16-G16</f>
        <v>-31.52359835555049</v>
      </c>
      <c r="I16" s="82">
        <f>+C16+D16+E16</f>
        <v>7240599343.2699995</v>
      </c>
      <c r="J16" s="50">
        <f>+I16*100/B16</f>
        <v>66.054561322984156</v>
      </c>
      <c r="K16" s="435">
        <v>100</v>
      </c>
      <c r="L16" s="441">
        <f>+J16-K16</f>
        <v>-33.945438677015844</v>
      </c>
      <c r="M16" s="83">
        <f>+B16-I16</f>
        <v>3720943960.1000013</v>
      </c>
      <c r="N16" s="55"/>
      <c r="O16" s="55"/>
      <c r="P16" s="56"/>
      <c r="Q16" s="84" t="s">
        <v>30</v>
      </c>
      <c r="R16" s="85"/>
      <c r="S16" s="86">
        <f>+E16+C16+D16</f>
        <v>7240599343.2699995</v>
      </c>
    </row>
    <row r="17" spans="1:26" ht="25.5" x14ac:dyDescent="0.2">
      <c r="A17" s="60" t="s">
        <v>10</v>
      </c>
      <c r="B17" s="87">
        <v>9421148926.4500008</v>
      </c>
      <c r="C17" s="88" t="s">
        <v>34</v>
      </c>
      <c r="D17" s="89">
        <v>82401144.689999998</v>
      </c>
      <c r="E17" s="90">
        <v>6301267135.6199999</v>
      </c>
      <c r="F17" s="64">
        <f>+E17*100/B17</f>
        <v>66.884274782336888</v>
      </c>
      <c r="G17" s="437">
        <v>98</v>
      </c>
      <c r="H17" s="438">
        <f>+F17-G17</f>
        <v>-31.115725217663112</v>
      </c>
      <c r="I17" s="92">
        <v>6383668280.3099995</v>
      </c>
      <c r="J17" s="64">
        <f>+I17*100/B17</f>
        <v>67.758914864276974</v>
      </c>
      <c r="K17" s="437">
        <v>100</v>
      </c>
      <c r="L17" s="442">
        <f t="shared" ref="L17:L18" si="1">+J17-K17</f>
        <v>-32.241085135723026</v>
      </c>
      <c r="M17" s="93">
        <f>+B17-I17</f>
        <v>3037480646.1400013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1540394376.9200001</v>
      </c>
      <c r="C18" s="88" t="s">
        <v>34</v>
      </c>
      <c r="D18" s="89">
        <v>419435810.97000003</v>
      </c>
      <c r="E18" s="90">
        <v>437495251.99000001</v>
      </c>
      <c r="F18" s="64">
        <f>+E18*100/B18</f>
        <v>28.401509285223856</v>
      </c>
      <c r="G18" s="437">
        <v>75</v>
      </c>
      <c r="H18" s="438">
        <f t="shared" ref="H18" si="2">+F18-G18</f>
        <v>-46.598490714776148</v>
      </c>
      <c r="I18" s="92">
        <v>856931062.96000004</v>
      </c>
      <c r="J18" s="64">
        <f t="shared" ref="J18" si="3">+I18*100/B18</f>
        <v>55.630627831388431</v>
      </c>
      <c r="K18" s="437">
        <v>100</v>
      </c>
      <c r="L18" s="442">
        <f t="shared" si="1"/>
        <v>-44.369372168611569</v>
      </c>
      <c r="M18" s="93">
        <f>+B18-I18</f>
        <v>683463313.96000004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1811952337.2</v>
      </c>
      <c r="C41" s="209">
        <v>205691274.95999998</v>
      </c>
      <c r="D41" s="494">
        <v>1029127325.1099999</v>
      </c>
      <c r="E41" s="208">
        <v>576255647.23000002</v>
      </c>
      <c r="F41" s="4">
        <f>+E41*100/B41</f>
        <v>31.803024582891879</v>
      </c>
      <c r="G41" s="210"/>
      <c r="H41" s="210"/>
      <c r="I41" s="211">
        <f>+D41+E41</f>
        <v>1605382972.3399999</v>
      </c>
      <c r="J41" s="4">
        <f>+I41*100/B41</f>
        <v>88.599624801433208</v>
      </c>
      <c r="K41" s="4"/>
      <c r="L41" s="212">
        <v>878089.90000000014</v>
      </c>
      <c r="M41" s="213">
        <f>B41-E41</f>
        <v>1235696689.97</v>
      </c>
      <c r="N41" s="213"/>
      <c r="O41" s="214"/>
      <c r="R41" s="212">
        <v>53803558.950000003</v>
      </c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140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1811952337.2</v>
      </c>
      <c r="I44" s="162">
        <f>B41-E41</f>
        <v>1235696689.97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10961543303.370001</v>
      </c>
      <c r="C48" s="245">
        <f>+C49+C50</f>
        <v>501836955.66000003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9421148926.4500008</v>
      </c>
      <c r="C49" s="253">
        <f>+D17</f>
        <v>82401144.689999998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1540394376.9200001</v>
      </c>
      <c r="C50" s="253">
        <f>D18</f>
        <v>419435810.97000003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10961543303.370001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9421148926.4500008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1540394376.9200001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/>
      <c r="H104" s="1160"/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10961543303.370001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501836955.66000003</v>
      </c>
    </row>
    <row r="108" spans="1:13" s="236" customFormat="1" ht="18" hidden="1" thickBot="1" x14ac:dyDescent="0.25">
      <c r="A108" s="244" t="s">
        <v>10</v>
      </c>
      <c r="B108" s="340">
        <f>+B17</f>
        <v>9421148926.4500008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82401144.689999998</v>
      </c>
    </row>
    <row r="109" spans="1:13" s="236" customFormat="1" ht="18" hidden="1" thickBot="1" x14ac:dyDescent="0.25">
      <c r="A109" s="244" t="s">
        <v>11</v>
      </c>
      <c r="B109" s="340">
        <f>+B18</f>
        <v>1540394376.9200001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419435810.97000003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/>
      <c r="H126" s="1188"/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/>
      <c r="H134" s="357"/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10961543303.370001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9421148926.4500008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1540394376.9200001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1811952337.2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  <pageSetUpPr fitToPage="1"/>
  </sheetPr>
  <dimension ref="A1:Z150"/>
  <sheetViews>
    <sheetView topLeftCell="A28" zoomScale="85" zoomScaleNormal="85" workbookViewId="0">
      <selection activeCell="D87" sqref="D8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142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187709.96767234002</v>
      </c>
      <c r="C10" s="464"/>
      <c r="D10" s="478">
        <f>+D11+D12</f>
        <v>6194.4661667</v>
      </c>
      <c r="E10" s="475">
        <f>+E11+E12</f>
        <v>101189.21322556</v>
      </c>
      <c r="F10" s="465">
        <f>+E10*100/B10</f>
        <v>53.907213602099368</v>
      </c>
      <c r="G10" s="466">
        <v>93</v>
      </c>
      <c r="H10" s="480">
        <f>+F10-G10</f>
        <v>-39.092786397900632</v>
      </c>
      <c r="I10" s="482">
        <f>+I11+I12</f>
        <v>107383.67939226</v>
      </c>
      <c r="J10" s="465">
        <f>+I10*100/B10</f>
        <v>57.207233437760323</v>
      </c>
      <c r="K10" s="466">
        <v>100</v>
      </c>
      <c r="L10" s="466">
        <f>+J10-K10</f>
        <v>-42.792766562239677</v>
      </c>
      <c r="M10" s="467">
        <f>+B10-I10</f>
        <v>80326.288280080014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29">
        <v>160395.46393500001</v>
      </c>
      <c r="C11" s="469"/>
      <c r="D11" s="530">
        <v>941.15295896999999</v>
      </c>
      <c r="E11" s="530">
        <v>95386.700900940006</v>
      </c>
      <c r="F11" s="470">
        <f>+E11*100/B11</f>
        <v>59.469699803727181</v>
      </c>
      <c r="G11" s="471">
        <v>98</v>
      </c>
      <c r="H11" s="481">
        <f>+F11-G11</f>
        <v>-38.530300196272819</v>
      </c>
      <c r="I11" s="530">
        <v>96327.853859909999</v>
      </c>
      <c r="J11" s="470">
        <f>+I11*100/B11</f>
        <v>60.056470112488157</v>
      </c>
      <c r="K11" s="471">
        <v>100</v>
      </c>
      <c r="L11" s="471">
        <f>+J11-K11</f>
        <v>-39.943529887511843</v>
      </c>
      <c r="M11" s="472">
        <f>+B11-I11</f>
        <v>64067.610075090008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29">
        <v>27314.503737340001</v>
      </c>
      <c r="C12" s="469"/>
      <c r="D12" s="530">
        <v>5253.3132077299997</v>
      </c>
      <c r="E12" s="530">
        <v>5802.5123246200001</v>
      </c>
      <c r="F12" s="470">
        <f>+E12*100/B12</f>
        <v>21.243337899958757</v>
      </c>
      <c r="G12" s="471">
        <v>75</v>
      </c>
      <c r="H12" s="481">
        <f>+F12-G12</f>
        <v>-53.75666210004124</v>
      </c>
      <c r="I12" s="530">
        <v>11055.82553235</v>
      </c>
      <c r="J12" s="470">
        <f t="shared" ref="J12" si="0">+I12*100/B12</f>
        <v>40.476025626034904</v>
      </c>
      <c r="K12" s="471">
        <v>100</v>
      </c>
      <c r="L12" s="471">
        <f>+J12-K12</f>
        <v>-59.523974373965096</v>
      </c>
      <c r="M12" s="472">
        <f>+B12-I12</f>
        <v>16258.678204990001</v>
      </c>
      <c r="N12" s="468"/>
      <c r="O12" s="468"/>
      <c r="P12" s="68"/>
      <c r="Q12" s="35"/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143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11303087087.860001</v>
      </c>
      <c r="C16" s="78">
        <f>+C17+C18</f>
        <v>0</v>
      </c>
      <c r="D16" s="79">
        <f>+D17+D18</f>
        <v>535318885.45000005</v>
      </c>
      <c r="E16" s="80">
        <f>+E17+E18</f>
        <v>6738762387.6099997</v>
      </c>
      <c r="F16" s="50">
        <f>+E16*100/B16</f>
        <v>59.618777907565793</v>
      </c>
      <c r="G16" s="435">
        <v>93</v>
      </c>
      <c r="H16" s="436">
        <f>+F16-G16</f>
        <v>-33.381222092434207</v>
      </c>
      <c r="I16" s="82">
        <f>+C16+D16+E16</f>
        <v>7274081273.0599995</v>
      </c>
      <c r="J16" s="50">
        <f>+I16*100/B16</f>
        <v>64.354819320755965</v>
      </c>
      <c r="K16" s="435">
        <v>100</v>
      </c>
      <c r="L16" s="441">
        <f>+J16-K16</f>
        <v>-35.645180679244035</v>
      </c>
      <c r="M16" s="83">
        <f>+B16-I16</f>
        <v>4029005814.8000011</v>
      </c>
      <c r="N16" s="55">
        <v>4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9740973545.5</v>
      </c>
      <c r="C17" s="88" t="s">
        <v>34</v>
      </c>
      <c r="D17" s="89">
        <v>97385225.849999994</v>
      </c>
      <c r="E17" s="90">
        <v>6301267135.6199999</v>
      </c>
      <c r="F17" s="64">
        <f>+E17*100/B17</f>
        <v>64.688268643650844</v>
      </c>
      <c r="G17" s="437">
        <v>98</v>
      </c>
      <c r="H17" s="438">
        <f>+F17-G17</f>
        <v>-33.311731356349156</v>
      </c>
      <c r="I17" s="92">
        <v>6398652361.4700003</v>
      </c>
      <c r="J17" s="64">
        <f>+I17*100/B17</f>
        <v>65.688017030145417</v>
      </c>
      <c r="K17" s="437">
        <v>100</v>
      </c>
      <c r="L17" s="442">
        <f t="shared" ref="L17:L18" si="1">+J17-K17</f>
        <v>-34.311982969854583</v>
      </c>
      <c r="M17" s="93">
        <f>+B17-I17</f>
        <v>3342321184.0299997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1562113542.3599999</v>
      </c>
      <c r="C18" s="88" t="s">
        <v>34</v>
      </c>
      <c r="D18" s="89">
        <v>437933659.60000002</v>
      </c>
      <c r="E18" s="90">
        <v>437495251.99000001</v>
      </c>
      <c r="F18" s="64">
        <f>+E18*100/B18</f>
        <v>28.006623086375892</v>
      </c>
      <c r="G18" s="437">
        <v>75</v>
      </c>
      <c r="H18" s="438">
        <f t="shared" ref="H18" si="2">+F18-G18</f>
        <v>-46.993376913624104</v>
      </c>
      <c r="I18" s="92">
        <v>875428911.58999991</v>
      </c>
      <c r="J18" s="64">
        <f t="shared" ref="J18" si="3">+I18*100/B18</f>
        <v>56.041311201196358</v>
      </c>
      <c r="K18" s="437">
        <v>100</v>
      </c>
      <c r="L18" s="442">
        <f t="shared" si="1"/>
        <v>-43.958688798803642</v>
      </c>
      <c r="M18" s="93">
        <f>+B18-I18</f>
        <v>686684630.76999998</v>
      </c>
      <c r="N18" s="55">
        <v>8</v>
      </c>
      <c r="O18" s="55">
        <v>13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208">
        <v>1812252337.2</v>
      </c>
      <c r="C41" s="209">
        <v>196854651.85999998</v>
      </c>
      <c r="D41" s="209">
        <v>950028683.01999998</v>
      </c>
      <c r="E41" s="208">
        <v>664471507.82000005</v>
      </c>
      <c r="F41" s="4">
        <f>+E41*100/B41</f>
        <v>36.665507014692793</v>
      </c>
      <c r="G41" s="210"/>
      <c r="H41" s="210"/>
      <c r="I41" s="211">
        <f>+D41+E41</f>
        <v>1614500190.8400002</v>
      </c>
      <c r="J41" s="4">
        <f>+I41*100/B41</f>
        <v>89.088045726262663</v>
      </c>
      <c r="K41" s="4"/>
      <c r="L41" s="212">
        <v>897494.50000000012</v>
      </c>
      <c r="M41" s="213">
        <f>B41-E41</f>
        <v>1147780829.3800001</v>
      </c>
      <c r="N41" s="213"/>
      <c r="O41" s="214"/>
      <c r="R41" s="212"/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146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1147780829.3800001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11303087087.860001</v>
      </c>
      <c r="C48" s="245">
        <f>+C49+C50</f>
        <v>535318885.45000005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9740973545.5</v>
      </c>
      <c r="C49" s="253">
        <f>+D17</f>
        <v>97385225.849999994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1562113542.3599999</v>
      </c>
      <c r="C50" s="253">
        <f>D18</f>
        <v>437933659.60000002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11303087087.860001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9740973545.5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1562113542.3599999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/>
      <c r="H104" s="1160"/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11303087087.860001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535318885.45000005</v>
      </c>
    </row>
    <row r="108" spans="1:13" s="236" customFormat="1" ht="18" hidden="1" thickBot="1" x14ac:dyDescent="0.25">
      <c r="A108" s="244" t="s">
        <v>10</v>
      </c>
      <c r="B108" s="340">
        <f>+B17</f>
        <v>9740973545.5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97385225.849999994</v>
      </c>
    </row>
    <row r="109" spans="1:13" s="236" customFormat="1" ht="18" hidden="1" thickBot="1" x14ac:dyDescent="0.25">
      <c r="A109" s="244" t="s">
        <v>11</v>
      </c>
      <c r="B109" s="340">
        <f>+B18</f>
        <v>1562113542.3599999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437933659.60000002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/>
      <c r="H126" s="1188"/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/>
      <c r="H134" s="357"/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11303087087.860001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9740973545.5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1562113542.3599999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Z150"/>
  <sheetViews>
    <sheetView topLeftCell="A28" zoomScale="85" zoomScaleNormal="85" workbookViewId="0">
      <selection activeCell="M41" sqref="M4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151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199360.69051379</v>
      </c>
      <c r="C10" s="464"/>
      <c r="D10" s="478">
        <f>+D11+D12</f>
        <v>6895.2997354700001</v>
      </c>
      <c r="E10" s="475">
        <f>+E11+E12</f>
        <v>117048.93347358999</v>
      </c>
      <c r="F10" s="465">
        <f>+E10*100/B10</f>
        <v>58.712142886309671</v>
      </c>
      <c r="G10" s="466">
        <v>93</v>
      </c>
      <c r="H10" s="480">
        <f>+F10-G10</f>
        <v>-34.287857113690329</v>
      </c>
      <c r="I10" s="482">
        <f>+I11+I12</f>
        <v>123944.23320906</v>
      </c>
      <c r="J10" s="465">
        <f>+I10*100/B10</f>
        <v>62.170848671135921</v>
      </c>
      <c r="K10" s="466">
        <v>100</v>
      </c>
      <c r="L10" s="466">
        <f>+J10-K10</f>
        <v>-37.829151328864079</v>
      </c>
      <c r="M10" s="467">
        <f>+B10-I10</f>
        <v>75416.457304730007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170382.4543551</v>
      </c>
      <c r="C11" s="469"/>
      <c r="D11" s="532">
        <v>1081.51756839</v>
      </c>
      <c r="E11" s="532">
        <v>108076.75459462999</v>
      </c>
      <c r="F11" s="470">
        <f>+E11*100/B11</f>
        <v>63.431856879689903</v>
      </c>
      <c r="G11" s="471">
        <v>98</v>
      </c>
      <c r="H11" s="481">
        <f>+F11-G11</f>
        <v>-34.568143120310097</v>
      </c>
      <c r="I11" s="532">
        <v>109158.27216302</v>
      </c>
      <c r="J11" s="470">
        <f>+I11*100/B11</f>
        <v>64.066615647829238</v>
      </c>
      <c r="K11" s="471">
        <v>100</v>
      </c>
      <c r="L11" s="471">
        <f>+J11-K11</f>
        <v>-35.933384352170762</v>
      </c>
      <c r="M11" s="472">
        <f>+B11-I11</f>
        <v>61224.182192079999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31">
        <v>28978.236158690001</v>
      </c>
      <c r="C12" s="469"/>
      <c r="D12" s="532">
        <v>5813.7821670800004</v>
      </c>
      <c r="E12" s="532">
        <v>8972.1788789599996</v>
      </c>
      <c r="F12" s="470">
        <f>+E12*100/B12</f>
        <v>30.961783974106446</v>
      </c>
      <c r="G12" s="471">
        <v>75</v>
      </c>
      <c r="H12" s="481">
        <f>+F12-G12</f>
        <v>-44.038216025893554</v>
      </c>
      <c r="I12" s="532">
        <v>14785.96104604</v>
      </c>
      <c r="J12" s="470">
        <f t="shared" ref="J12" si="0">+I12*100/B12</f>
        <v>51.024365199694813</v>
      </c>
      <c r="K12" s="471">
        <v>100</v>
      </c>
      <c r="L12" s="471">
        <f>+J12-K12</f>
        <v>-48.975634800305187</v>
      </c>
      <c r="M12" s="472">
        <f>+B12-I12</f>
        <v>14192.275112650001</v>
      </c>
      <c r="N12" s="468"/>
      <c r="O12" s="468"/>
      <c r="P12" s="68"/>
      <c r="Q12" s="35"/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151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11677748254.540001</v>
      </c>
      <c r="C16" s="78">
        <f>+C17+C18</f>
        <v>0</v>
      </c>
      <c r="D16" s="79">
        <f>+D17+D18</f>
        <v>358303368.08999997</v>
      </c>
      <c r="E16" s="80">
        <f>+E17+E18</f>
        <v>8102711926.7200003</v>
      </c>
      <c r="F16" s="50">
        <f>+E16*100/B16</f>
        <v>69.385910280861538</v>
      </c>
      <c r="G16" s="435">
        <v>93</v>
      </c>
      <c r="H16" s="436">
        <f>+F16-G16</f>
        <v>-23.614089719138462</v>
      </c>
      <c r="I16" s="82">
        <f>+C16+D16+E16</f>
        <v>8461015294.8100004</v>
      </c>
      <c r="J16" s="50">
        <f>+I16*100/B16</f>
        <v>72.454167621917861</v>
      </c>
      <c r="K16" s="435">
        <v>100</v>
      </c>
      <c r="L16" s="441">
        <f>+J16-K16</f>
        <v>-27.545832378082139</v>
      </c>
      <c r="M16" s="83">
        <f>+B16-I16</f>
        <v>3216732959.7300005</v>
      </c>
      <c r="N16" s="55">
        <v>5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10009111432.18</v>
      </c>
      <c r="C17" s="88" t="s">
        <v>34</v>
      </c>
      <c r="D17" s="89">
        <v>69764582.75</v>
      </c>
      <c r="E17" s="90">
        <v>7314336854.3400002</v>
      </c>
      <c r="F17" s="64">
        <f>+E17*100/B17</f>
        <v>73.076785126238988</v>
      </c>
      <c r="G17" s="437">
        <v>98</v>
      </c>
      <c r="H17" s="438">
        <f>+F17-G17</f>
        <v>-24.923214873761012</v>
      </c>
      <c r="I17" s="92">
        <v>7384101437.0900002</v>
      </c>
      <c r="J17" s="64">
        <f>+I17*100/B17</f>
        <v>73.773795877120449</v>
      </c>
      <c r="K17" s="437">
        <v>100</v>
      </c>
      <c r="L17" s="442">
        <f t="shared" ref="L17:L18" si="1">+J17-K17</f>
        <v>-26.226204122879551</v>
      </c>
      <c r="M17" s="93">
        <f>+B17-I17</f>
        <v>2625009995.0900002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1668636822.3599999</v>
      </c>
      <c r="C18" s="88" t="s">
        <v>34</v>
      </c>
      <c r="D18" s="89">
        <v>288538785.33999997</v>
      </c>
      <c r="E18" s="90">
        <v>788375072.38</v>
      </c>
      <c r="F18" s="64">
        <f>+E18*100/B18</f>
        <v>47.246654383724973</v>
      </c>
      <c r="G18" s="437">
        <v>75</v>
      </c>
      <c r="H18" s="438">
        <f t="shared" ref="H18" si="2">+F18-G18</f>
        <v>-27.753345616275027</v>
      </c>
      <c r="I18" s="92">
        <v>1076913857.72</v>
      </c>
      <c r="J18" s="64">
        <f t="shared" ref="J18" si="3">+I18*100/B18</f>
        <v>64.538540878948751</v>
      </c>
      <c r="K18" s="437">
        <v>100</v>
      </c>
      <c r="L18" s="442">
        <f t="shared" si="1"/>
        <v>-35.461459121051249</v>
      </c>
      <c r="M18" s="93">
        <f>+B18-I18</f>
        <v>591722964.63999987</v>
      </c>
      <c r="N18" s="55">
        <v>8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7">
        <v>1812252337.2</v>
      </c>
      <c r="C41" s="187">
        <v>184757996.65000001</v>
      </c>
      <c r="D41" s="187">
        <v>828012828.37999988</v>
      </c>
      <c r="E41" s="187">
        <v>798240754.30000007</v>
      </c>
      <c r="F41" s="158">
        <f>+E41*100/B41</f>
        <v>44.046887837557591</v>
      </c>
      <c r="G41" s="210"/>
      <c r="H41" s="210"/>
      <c r="I41" s="187">
        <f>+D41+E41</f>
        <v>1626253582.6799998</v>
      </c>
      <c r="J41" s="158">
        <f>+I41*100/B41</f>
        <v>89.736597343426482</v>
      </c>
      <c r="K41" s="4"/>
      <c r="L41" s="187">
        <v>1240757.8700000001</v>
      </c>
      <c r="M41" s="187">
        <f>B41-E41</f>
        <v>1014011582.9</v>
      </c>
      <c r="N41" s="213"/>
      <c r="O41" s="214"/>
      <c r="R41" s="212"/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150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1014011582.9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59"/>
      <c r="B47" s="1161"/>
      <c r="C47" s="239"/>
      <c r="D47" s="239"/>
      <c r="E47" s="116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11677748254.540001</v>
      </c>
      <c r="C48" s="245">
        <f>+C49+C50</f>
        <v>358303368.08999997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10009111432.18</v>
      </c>
      <c r="C49" s="253">
        <f>+D17</f>
        <v>69764582.75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1668636822.3599999</v>
      </c>
      <c r="C50" s="253">
        <f>D18</f>
        <v>288538785.33999997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11677748254.540001</v>
      </c>
      <c r="C84" s="267">
        <f>+C85+C86</f>
        <v>8102711926.7200003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10009111432.18</v>
      </c>
      <c r="C85" s="316">
        <f>+E17</f>
        <v>7314336854.3400002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1668636822.3599999</v>
      </c>
      <c r="C86" s="316">
        <f>+E18</f>
        <v>788375072.38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hidden="1" customHeight="1" x14ac:dyDescent="0.2">
      <c r="A104" s="1171"/>
      <c r="B104" s="1172"/>
      <c r="C104" s="1160" t="s">
        <v>76</v>
      </c>
      <c r="D104" s="1160"/>
      <c r="E104" s="308"/>
      <c r="F104" s="1158"/>
      <c r="G104" s="1173"/>
      <c r="H104" s="1160"/>
      <c r="I104" s="308" t="s">
        <v>77</v>
      </c>
      <c r="J104" s="1158" t="s">
        <v>78</v>
      </c>
      <c r="K104" s="1172"/>
      <c r="L104" s="1183"/>
    </row>
    <row r="105" spans="1:13" s="236" customFormat="1" ht="17.25" hidden="1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hidden="1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hidden="1" thickBot="1" x14ac:dyDescent="0.25">
      <c r="A107" s="244" t="s">
        <v>9</v>
      </c>
      <c r="B107" s="340">
        <f>+B108+B109</f>
        <v>11677748254.540001</v>
      </c>
      <c r="C107" s="340">
        <f>+C108+C109</f>
        <v>8102711926.7200003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358303368.08999997</v>
      </c>
    </row>
    <row r="108" spans="1:13" s="236" customFormat="1" ht="18" hidden="1" thickBot="1" x14ac:dyDescent="0.25">
      <c r="A108" s="244" t="s">
        <v>10</v>
      </c>
      <c r="B108" s="340">
        <f>+B17</f>
        <v>10009111432.18</v>
      </c>
      <c r="C108" s="340">
        <f>+E17</f>
        <v>7314336854.3400002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69764582.75</v>
      </c>
    </row>
    <row r="109" spans="1:13" s="236" customFormat="1" ht="18" hidden="1" thickBot="1" x14ac:dyDescent="0.25">
      <c r="A109" s="244" t="s">
        <v>11</v>
      </c>
      <c r="B109" s="340">
        <f>+B18</f>
        <v>1668636822.3599999</v>
      </c>
      <c r="C109" s="340">
        <f>+E18</f>
        <v>788375072.38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288538785.33999997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hidden="1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189"/>
      <c r="B126" s="1172"/>
      <c r="C126" s="1183"/>
      <c r="D126" s="1160"/>
      <c r="E126" s="1160"/>
      <c r="F126" s="308"/>
      <c r="G126" s="1173"/>
      <c r="H126" s="1188"/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hidden="1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hidden="1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/>
      <c r="H134" s="357"/>
      <c r="I134" s="237"/>
      <c r="M134" s="258"/>
    </row>
    <row r="135" spans="1:13" s="236" customFormat="1" ht="24" hidden="1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11677748254.540001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10009111432.18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1668636822.3599999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  <pageSetUpPr fitToPage="1"/>
  </sheetPr>
  <dimension ref="A1:Z150"/>
  <sheetViews>
    <sheetView zoomScale="85" zoomScaleNormal="85" workbookViewId="0">
      <selection activeCell="M2" sqref="M2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155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205628.3798123</v>
      </c>
      <c r="C10" s="464"/>
      <c r="D10" s="478">
        <f>+D11+D12</f>
        <v>7974.19446831</v>
      </c>
      <c r="E10" s="475">
        <f>+E11+E12</f>
        <v>132183.09880979999</v>
      </c>
      <c r="F10" s="465">
        <f>+E10*100/B10</f>
        <v>64.282517291853523</v>
      </c>
      <c r="G10" s="466">
        <v>93</v>
      </c>
      <c r="H10" s="480">
        <f>+F10-G10</f>
        <v>-28.717482708146477</v>
      </c>
      <c r="I10" s="482">
        <f>+I11+I12</f>
        <v>140157.29327810998</v>
      </c>
      <c r="J10" s="465">
        <f>+I10*100/B10</f>
        <v>68.160481255577281</v>
      </c>
      <c r="K10" s="466">
        <v>100</v>
      </c>
      <c r="L10" s="466">
        <f>+J10-K10</f>
        <v>-31.839518744422719</v>
      </c>
      <c r="M10" s="467">
        <f>+B10-I10</f>
        <v>65471.086534190021</v>
      </c>
      <c r="N10" s="468">
        <v>5</v>
      </c>
      <c r="O10" s="468">
        <v>3</v>
      </c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174841.15939814999</v>
      </c>
      <c r="C11" s="469"/>
      <c r="D11" s="532">
        <v>1226.38785895</v>
      </c>
      <c r="E11" s="532">
        <v>121443.33261856</v>
      </c>
      <c r="F11" s="470">
        <f>+E11*100/B11</f>
        <v>69.459235477847685</v>
      </c>
      <c r="G11" s="471">
        <v>98</v>
      </c>
      <c r="H11" s="481">
        <f>+F11-G11</f>
        <v>-28.540764522152315</v>
      </c>
      <c r="I11" s="532">
        <v>122669.72047751</v>
      </c>
      <c r="J11" s="470">
        <f>+I11*100/B11</f>
        <v>70.160665200214851</v>
      </c>
      <c r="K11" s="471">
        <v>100</v>
      </c>
      <c r="L11" s="471">
        <f>+J11-K11</f>
        <v>-29.839334799785149</v>
      </c>
      <c r="M11" s="472">
        <f>+B11-I11</f>
        <v>52171.438920639994</v>
      </c>
      <c r="N11" s="468"/>
      <c r="O11" s="468"/>
      <c r="P11" s="68"/>
      <c r="Q11" s="533">
        <f>+D11+E11</f>
        <v>122669.72047751</v>
      </c>
    </row>
    <row r="12" spans="1:20" ht="20.25" customHeight="1" x14ac:dyDescent="0.55000000000000004">
      <c r="A12" s="474" t="s">
        <v>11</v>
      </c>
      <c r="B12" s="531">
        <v>30787.220414150001</v>
      </c>
      <c r="C12" s="469"/>
      <c r="D12" s="532">
        <v>6747.80660936</v>
      </c>
      <c r="E12" s="532">
        <v>10739.76619124</v>
      </c>
      <c r="F12" s="470">
        <f>+E12*100/B12</f>
        <v>34.883844812128395</v>
      </c>
      <c r="G12" s="471">
        <v>75</v>
      </c>
      <c r="H12" s="481">
        <f>+F12-G12</f>
        <v>-40.116155187871605</v>
      </c>
      <c r="I12" s="532">
        <v>17487.572800599999</v>
      </c>
      <c r="J12" s="470">
        <f t="shared" ref="J12" si="0">+I12*100/B12</f>
        <v>56.801401897790676</v>
      </c>
      <c r="K12" s="471">
        <v>100</v>
      </c>
      <c r="L12" s="471">
        <f>+J12-K12</f>
        <v>-43.198598102209324</v>
      </c>
      <c r="M12" s="472">
        <f>+B12-I12</f>
        <v>13299.647613550002</v>
      </c>
      <c r="N12" s="468">
        <v>9</v>
      </c>
      <c r="O12" s="468">
        <v>15</v>
      </c>
      <c r="P12" s="68"/>
      <c r="Q12" s="533">
        <f>+D12+E12</f>
        <v>17487.572800599999</v>
      </c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156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12075259144.560001</v>
      </c>
      <c r="C16" s="78">
        <f>+C17+C18</f>
        <v>0</v>
      </c>
      <c r="D16" s="79">
        <f>+D17+D18</f>
        <v>418298512.30000007</v>
      </c>
      <c r="E16" s="80">
        <f>+E17+E18</f>
        <v>8101859574.6599998</v>
      </c>
      <c r="F16" s="50">
        <f>+E16*100/B16</f>
        <v>67.094705609775261</v>
      </c>
      <c r="G16" s="435">
        <v>93</v>
      </c>
      <c r="H16" s="436">
        <f>+F16-G16</f>
        <v>-25.905294390224739</v>
      </c>
      <c r="I16" s="82">
        <f>+C16+D16+E16</f>
        <v>8520158086.96</v>
      </c>
      <c r="J16" s="50">
        <f>+I16*100/B16</f>
        <v>70.558801140084825</v>
      </c>
      <c r="K16" s="435">
        <v>100</v>
      </c>
      <c r="L16" s="441">
        <f>+J16-K16</f>
        <v>-29.441198859915175</v>
      </c>
      <c r="M16" s="83">
        <f>+B16-I16</f>
        <v>3555101057.6000013</v>
      </c>
      <c r="N16" s="55"/>
      <c r="O16" s="55"/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10320396898.200001</v>
      </c>
      <c r="C17" s="88" t="s">
        <v>34</v>
      </c>
      <c r="D17" s="89">
        <v>95817503.900000006</v>
      </c>
      <c r="E17" s="90">
        <v>7313493434.1300001</v>
      </c>
      <c r="F17" s="64">
        <f>+E17*100/B17</f>
        <v>70.864459053949361</v>
      </c>
      <c r="G17" s="437">
        <v>98</v>
      </c>
      <c r="H17" s="438">
        <f>+F17-G17</f>
        <v>-27.135540946050639</v>
      </c>
      <c r="I17" s="92">
        <v>7409310938.0299997</v>
      </c>
      <c r="J17" s="64">
        <f>+I17*100/B17</f>
        <v>71.79288753247728</v>
      </c>
      <c r="K17" s="437">
        <v>100</v>
      </c>
      <c r="L17" s="442">
        <f t="shared" ref="L17:L18" si="1">+J17-K17</f>
        <v>-28.20711246752272</v>
      </c>
      <c r="M17" s="93">
        <f>+B17-I17</f>
        <v>2911085960.170001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1754862246.3599999</v>
      </c>
      <c r="C18" s="88" t="s">
        <v>34</v>
      </c>
      <c r="D18" s="89">
        <v>322481008.4000001</v>
      </c>
      <c r="E18" s="90">
        <v>788366140.52999997</v>
      </c>
      <c r="F18" s="64">
        <f>+E18*100/B18</f>
        <v>44.924673840653767</v>
      </c>
      <c r="G18" s="437">
        <v>75</v>
      </c>
      <c r="H18" s="438">
        <f t="shared" ref="H18" si="2">+F18-G18</f>
        <v>-30.075326159346233</v>
      </c>
      <c r="I18" s="92">
        <v>1110847148.9300001</v>
      </c>
      <c r="J18" s="64">
        <f t="shared" ref="J18" si="3">+I18*100/B18</f>
        <v>63.301102478793432</v>
      </c>
      <c r="K18" s="437">
        <v>100</v>
      </c>
      <c r="L18" s="442">
        <f t="shared" si="1"/>
        <v>-36.698897521206568</v>
      </c>
      <c r="M18" s="93">
        <f>+B18-I18</f>
        <v>644015097.42999983</v>
      </c>
      <c r="N18" s="55"/>
      <c r="O18" s="55"/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2">
        <v>1812252337.2</v>
      </c>
      <c r="C41" s="182">
        <v>166900677.36000001</v>
      </c>
      <c r="D41" s="182">
        <v>738910221.43999982</v>
      </c>
      <c r="E41" s="182">
        <v>890388716.90999985</v>
      </c>
      <c r="F41" s="173">
        <f>+E41*100/B41</f>
        <v>49.131608144905741</v>
      </c>
      <c r="G41" s="210"/>
      <c r="H41" s="210"/>
      <c r="I41" s="182">
        <f>+D41+E41</f>
        <v>1629298938.3499997</v>
      </c>
      <c r="J41" s="173">
        <f>+I41*100/B41</f>
        <v>89.904639928197284</v>
      </c>
      <c r="K41" s="4"/>
      <c r="L41" s="182">
        <v>16052721.49</v>
      </c>
      <c r="M41" s="182">
        <f>B41-E41</f>
        <v>921863620.2900002</v>
      </c>
      <c r="N41" s="213"/>
      <c r="O41" s="214"/>
      <c r="R41" s="212"/>
    </row>
    <row r="42" spans="1:18" ht="23.25" customHeight="1" x14ac:dyDescent="0.2">
      <c r="A42" s="1170" t="s">
        <v>56</v>
      </c>
      <c r="B42" s="1170"/>
      <c r="C42" s="1170"/>
      <c r="D42" s="1170"/>
      <c r="E42" s="1170"/>
      <c r="F42" s="1170"/>
      <c r="G42" s="1170"/>
      <c r="H42" s="1170"/>
      <c r="I42" s="1170"/>
      <c r="J42" s="1170"/>
      <c r="K42" s="1170"/>
      <c r="L42" s="1170"/>
      <c r="M42" s="1170"/>
      <c r="N42" s="1170"/>
      <c r="O42" s="1170"/>
    </row>
    <row r="43" spans="1:18" x14ac:dyDescent="0.2">
      <c r="A43" s="94" t="s">
        <v>159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1812252337.1999996</v>
      </c>
      <c r="I44" s="162">
        <f>B41-E41</f>
        <v>921863620.2900002</v>
      </c>
      <c r="L44" s="224"/>
      <c r="M44" s="162"/>
    </row>
    <row r="45" spans="1:18" s="225" customFormat="1" ht="15" thickBot="1" x14ac:dyDescent="0.25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x14ac:dyDescent="0.2">
      <c r="A46" s="1158" t="s">
        <v>2</v>
      </c>
      <c r="B46" s="1160" t="s">
        <v>14</v>
      </c>
      <c r="C46" s="232" t="s">
        <v>16</v>
      </c>
      <c r="D46" s="232"/>
      <c r="E46" s="1160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 x14ac:dyDescent="0.25">
      <c r="A47" s="1159"/>
      <c r="B47" s="1161"/>
      <c r="C47" s="239"/>
      <c r="D47" s="239"/>
      <c r="E47" s="1161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thickBot="1" x14ac:dyDescent="0.25">
      <c r="A48" s="244" t="s">
        <v>9</v>
      </c>
      <c r="B48" s="245">
        <f>+B49+B50</f>
        <v>12075259144.560001</v>
      </c>
      <c r="C48" s="245">
        <f>+C49+C50</f>
        <v>418298512.30000007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thickBot="1" x14ac:dyDescent="0.25">
      <c r="A49" s="244" t="s">
        <v>10</v>
      </c>
      <c r="B49" s="245">
        <f>+B17</f>
        <v>10320396898.200001</v>
      </c>
      <c r="C49" s="253">
        <f>+D17</f>
        <v>95817503.900000006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thickBot="1" x14ac:dyDescent="0.25">
      <c r="A50" s="244" t="s">
        <v>11</v>
      </c>
      <c r="B50" s="245">
        <f>+B18</f>
        <v>1754862246.3599999</v>
      </c>
      <c r="C50" s="253">
        <f>D18</f>
        <v>322481008.4000001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8" thickBot="1" x14ac:dyDescent="0.25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x14ac:dyDescent="0.2">
      <c r="A53" s="1158" t="s">
        <v>2</v>
      </c>
      <c r="B53" s="1160" t="s">
        <v>14</v>
      </c>
      <c r="C53" s="1173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thickBot="1" x14ac:dyDescent="0.25">
      <c r="A54" s="1159"/>
      <c r="B54" s="1161"/>
      <c r="C54" s="1174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x14ac:dyDescent="0.2">
      <c r="A62" s="1158" t="s">
        <v>14</v>
      </c>
      <c r="B62" s="1160" t="s">
        <v>64</v>
      </c>
      <c r="C62" s="1173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1159"/>
      <c r="B63" s="1161"/>
      <c r="C63" s="1174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 x14ac:dyDescent="0.25">
      <c r="A71" s="250" t="s">
        <v>14</v>
      </c>
      <c r="B71" s="273" t="s">
        <v>70</v>
      </c>
      <c r="C71" s="274" t="s">
        <v>71</v>
      </c>
      <c r="D71" s="1175"/>
      <c r="E71" s="1176"/>
      <c r="F71" s="275"/>
      <c r="G71" s="276"/>
      <c r="H71" s="277"/>
      <c r="I71" s="278" t="s">
        <v>72</v>
      </c>
      <c r="M71" s="237"/>
      <c r="N71" s="238"/>
    </row>
    <row r="72" spans="1:14" s="236" customFormat="1" ht="18" thickTop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8" thickBot="1" x14ac:dyDescent="0.25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thickBot="1" x14ac:dyDescent="0.25">
      <c r="A84" s="311" t="s">
        <v>73</v>
      </c>
      <c r="B84" s="267">
        <f>+B85+B86</f>
        <v>12075259144.560001</v>
      </c>
      <c r="C84" s="267">
        <f>+C85+C86</f>
        <v>8101859574.6599998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thickBot="1" x14ac:dyDescent="0.25">
      <c r="A85" s="311" t="s">
        <v>10</v>
      </c>
      <c r="B85" s="267">
        <f>+B17</f>
        <v>10320396898.200001</v>
      </c>
      <c r="C85" s="316">
        <f>+E17</f>
        <v>7313493434.1300001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thickBot="1" x14ac:dyDescent="0.25">
      <c r="A86" s="311" t="s">
        <v>11</v>
      </c>
      <c r="B86" s="267">
        <f>+B18</f>
        <v>1754862246.3599999</v>
      </c>
      <c r="C86" s="316">
        <f>+E18</f>
        <v>788366140.52999997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x14ac:dyDescent="0.2">
      <c r="A88" s="1177" t="s">
        <v>2</v>
      </c>
      <c r="B88" s="1179" t="s">
        <v>14</v>
      </c>
      <c r="C88" s="1181" t="s">
        <v>64</v>
      </c>
      <c r="D88" s="1179"/>
      <c r="E88" s="281"/>
      <c r="F88" s="318"/>
      <c r="G88" s="236"/>
      <c r="I88" s="237"/>
      <c r="J88" s="236"/>
      <c r="K88" s="236"/>
      <c r="M88" s="258"/>
    </row>
    <row r="89" spans="1:13" s="310" customFormat="1" ht="17.25" x14ac:dyDescent="0.2">
      <c r="A89" s="1178"/>
      <c r="B89" s="1180"/>
      <c r="C89" s="1182"/>
      <c r="D89" s="1180"/>
      <c r="E89" s="281"/>
      <c r="F89" s="318"/>
      <c r="G89" s="236"/>
      <c r="I89" s="237"/>
      <c r="J89" s="236"/>
      <c r="K89" s="236"/>
      <c r="M89" s="258"/>
    </row>
    <row r="90" spans="1:13" s="324" customFormat="1" ht="17.25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8" thickBot="1" x14ac:dyDescent="0.25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thickBot="1" x14ac:dyDescent="0.25">
      <c r="A103" s="1158" t="s">
        <v>2</v>
      </c>
      <c r="B103" s="1160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60" t="s">
        <v>15</v>
      </c>
      <c r="L103" s="1173" t="s">
        <v>16</v>
      </c>
    </row>
    <row r="104" spans="1:13" s="236" customFormat="1" ht="15" customHeight="1" x14ac:dyDescent="0.2">
      <c r="A104" s="1171"/>
      <c r="B104" s="1172"/>
      <c r="C104" s="1160" t="s">
        <v>76</v>
      </c>
      <c r="D104" s="1160"/>
      <c r="E104" s="308"/>
      <c r="F104" s="1158"/>
      <c r="G104" s="1173"/>
      <c r="H104" s="1160"/>
      <c r="I104" s="308" t="s">
        <v>77</v>
      </c>
      <c r="J104" s="1158" t="s">
        <v>78</v>
      </c>
      <c r="K104" s="1172"/>
      <c r="L104" s="1183"/>
    </row>
    <row r="105" spans="1:13" s="236" customFormat="1" ht="17.25" x14ac:dyDescent="0.2">
      <c r="A105" s="1171"/>
      <c r="B105" s="1172"/>
      <c r="C105" s="1172"/>
      <c r="D105" s="1172"/>
      <c r="E105" s="308"/>
      <c r="F105" s="1171"/>
      <c r="G105" s="1183"/>
      <c r="H105" s="1172"/>
      <c r="I105" s="308" t="s">
        <v>79</v>
      </c>
      <c r="J105" s="1171"/>
      <c r="K105" s="1172"/>
      <c r="L105" s="1183"/>
    </row>
    <row r="106" spans="1:13" s="236" customFormat="1" ht="18" thickBot="1" x14ac:dyDescent="0.25">
      <c r="A106" s="1159"/>
      <c r="B106" s="1161"/>
      <c r="C106" s="1161"/>
      <c r="D106" s="1161"/>
      <c r="E106" s="339"/>
      <c r="F106" s="1159"/>
      <c r="G106" s="1174"/>
      <c r="H106" s="1161"/>
      <c r="I106" s="240" t="s">
        <v>60</v>
      </c>
      <c r="J106" s="1159"/>
      <c r="K106" s="1161"/>
      <c r="L106" s="1174"/>
    </row>
    <row r="107" spans="1:13" s="236" customFormat="1" ht="18" thickBot="1" x14ac:dyDescent="0.25">
      <c r="A107" s="244" t="s">
        <v>9</v>
      </c>
      <c r="B107" s="340">
        <f>+B108+B109</f>
        <v>12075259144.560001</v>
      </c>
      <c r="C107" s="340">
        <f>+C108+C109</f>
        <v>8101859574.6599998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418298512.30000007</v>
      </c>
    </row>
    <row r="108" spans="1:13" s="236" customFormat="1" ht="18" thickBot="1" x14ac:dyDescent="0.25">
      <c r="A108" s="244" t="s">
        <v>10</v>
      </c>
      <c r="B108" s="340">
        <f>+B17</f>
        <v>10320396898.200001</v>
      </c>
      <c r="C108" s="340">
        <f>+E17</f>
        <v>7313493434.1300001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95817503.900000006</v>
      </c>
    </row>
    <row r="109" spans="1:13" s="236" customFormat="1" ht="18" thickBot="1" x14ac:dyDescent="0.25">
      <c r="A109" s="244" t="s">
        <v>11</v>
      </c>
      <c r="B109" s="340">
        <f>+B18</f>
        <v>1754862246.3599999</v>
      </c>
      <c r="C109" s="340">
        <f>+E18</f>
        <v>788366140.52999997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322481008.4000001</v>
      </c>
    </row>
    <row r="110" spans="1:13" s="236" customFormat="1" ht="17.25" x14ac:dyDescent="0.2">
      <c r="B110" s="258"/>
      <c r="C110" s="258"/>
      <c r="D110" s="270"/>
      <c r="G110" s="237"/>
      <c r="K110" s="243"/>
      <c r="L110" s="258"/>
    </row>
    <row r="111" spans="1:13" s="236" customFormat="1" ht="17.25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x14ac:dyDescent="0.2">
      <c r="A112" s="1184" t="s">
        <v>2</v>
      </c>
      <c r="B112" s="1179" t="s">
        <v>14</v>
      </c>
      <c r="C112" s="281" t="s">
        <v>7</v>
      </c>
      <c r="D112" s="318"/>
      <c r="E112" s="1186"/>
      <c r="F112" s="1187"/>
      <c r="G112" s="237"/>
      <c r="K112" s="318" t="s">
        <v>81</v>
      </c>
      <c r="L112" s="1179" t="s">
        <v>16</v>
      </c>
    </row>
    <row r="113" spans="1:13" s="236" customFormat="1" ht="17.25" x14ac:dyDescent="0.2">
      <c r="A113" s="1185"/>
      <c r="B113" s="1180"/>
      <c r="C113" s="281" t="s">
        <v>76</v>
      </c>
      <c r="D113" s="318"/>
      <c r="E113" s="318"/>
      <c r="F113" s="343"/>
      <c r="G113" s="237"/>
      <c r="K113" s="318" t="s">
        <v>82</v>
      </c>
      <c r="L113" s="1180"/>
    </row>
    <row r="114" spans="1:13" s="323" customFormat="1" ht="17.25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8" thickBot="1" x14ac:dyDescent="0.25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thickBot="1" x14ac:dyDescent="0.25">
      <c r="A125" s="1188" t="s">
        <v>2</v>
      </c>
      <c r="B125" s="1160" t="s">
        <v>14</v>
      </c>
      <c r="C125" s="1173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 x14ac:dyDescent="0.2">
      <c r="A126" s="1189"/>
      <c r="B126" s="1172"/>
      <c r="C126" s="1183"/>
      <c r="D126" s="1160"/>
      <c r="E126" s="1160"/>
      <c r="F126" s="308"/>
      <c r="G126" s="1173"/>
      <c r="H126" s="1188"/>
      <c r="I126" s="1160" t="s">
        <v>60</v>
      </c>
      <c r="J126" s="308" t="s">
        <v>77</v>
      </c>
      <c r="K126" s="1173" t="s">
        <v>78</v>
      </c>
      <c r="M126" s="258"/>
    </row>
    <row r="127" spans="1:13" s="350" customFormat="1" ht="17.25" x14ac:dyDescent="0.2">
      <c r="A127" s="1189"/>
      <c r="B127" s="1172"/>
      <c r="C127" s="1183"/>
      <c r="D127" s="1172"/>
      <c r="E127" s="1172"/>
      <c r="F127" s="308"/>
      <c r="G127" s="1183"/>
      <c r="H127" s="1189"/>
      <c r="I127" s="1172"/>
      <c r="J127" s="308" t="s">
        <v>79</v>
      </c>
      <c r="K127" s="1183"/>
      <c r="M127" s="258"/>
    </row>
    <row r="128" spans="1:13" s="350" customFormat="1" ht="18" thickBot="1" x14ac:dyDescent="0.25">
      <c r="A128" s="1190"/>
      <c r="B128" s="1161"/>
      <c r="C128" s="1174"/>
      <c r="D128" s="1161"/>
      <c r="E128" s="1161"/>
      <c r="F128" s="339"/>
      <c r="G128" s="1174"/>
      <c r="H128" s="1190"/>
      <c r="I128" s="1161"/>
      <c r="J128" s="240" t="s">
        <v>60</v>
      </c>
      <c r="K128" s="1174"/>
      <c r="M128" s="258"/>
    </row>
    <row r="129" spans="1:13" s="350" customFormat="1" ht="18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8" thickBot="1" x14ac:dyDescent="0.25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 x14ac:dyDescent="0.2">
      <c r="A134" s="1193" t="s">
        <v>2</v>
      </c>
      <c r="B134" s="1195" t="s">
        <v>14</v>
      </c>
      <c r="C134" s="358" t="s">
        <v>81</v>
      </c>
      <c r="D134" s="1195"/>
      <c r="E134" s="1195"/>
      <c r="F134" s="1191"/>
      <c r="G134" s="1191"/>
      <c r="H134" s="357"/>
      <c r="I134" s="237"/>
      <c r="M134" s="258"/>
    </row>
    <row r="135" spans="1:13" s="236" customFormat="1" ht="24" customHeight="1" thickBot="1" x14ac:dyDescent="0.25">
      <c r="A135" s="1194"/>
      <c r="B135" s="1196"/>
      <c r="C135" s="360" t="s">
        <v>82</v>
      </c>
      <c r="D135" s="1196"/>
      <c r="E135" s="1196"/>
      <c r="F135" s="1192"/>
      <c r="G135" s="1192"/>
      <c r="H135" s="359"/>
      <c r="I135" s="237"/>
      <c r="M135" s="258"/>
    </row>
    <row r="136" spans="1:13" s="365" customFormat="1" ht="18.75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thickBot="1" x14ac:dyDescent="0.25">
      <c r="A137" s="367" t="s">
        <v>86</v>
      </c>
      <c r="B137" s="368">
        <f>+B16</f>
        <v>12075259144.560001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thickBot="1" x14ac:dyDescent="0.25">
      <c r="A138" s="375" t="s">
        <v>88</v>
      </c>
      <c r="B138" s="368">
        <f>+B17</f>
        <v>10320396898.200001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 x14ac:dyDescent="0.25">
      <c r="A139" s="367" t="s">
        <v>89</v>
      </c>
      <c r="B139" s="368">
        <f>+B18</f>
        <v>1754862246.3599999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x14ac:dyDescent="0.2">
      <c r="B146" s="258"/>
      <c r="C146" s="243"/>
      <c r="D146" s="258"/>
      <c r="E146" s="258"/>
      <c r="F146" s="270"/>
      <c r="I146" s="237"/>
      <c r="M146" s="258"/>
    </row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  <pageSetUpPr fitToPage="1"/>
  </sheetPr>
  <dimension ref="A1:Z152"/>
  <sheetViews>
    <sheetView topLeftCell="F7" zoomScale="85" zoomScaleNormal="85" workbookViewId="0">
      <selection activeCell="M43" sqref="M4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62" t="s">
        <v>106</v>
      </c>
      <c r="B1" s="1162"/>
      <c r="C1" s="1162"/>
      <c r="D1" s="1162"/>
      <c r="E1" s="1162"/>
      <c r="F1" s="1162"/>
      <c r="G1" s="1162"/>
      <c r="H1" s="1162"/>
      <c r="I1" s="1162"/>
      <c r="J1" s="1"/>
      <c r="Q1" s="2" t="s">
        <v>1</v>
      </c>
    </row>
    <row r="2" spans="1:20" ht="20.25" hidden="1" customHeight="1" x14ac:dyDescent="0.2">
      <c r="A2" s="1197" t="s">
        <v>2</v>
      </c>
      <c r="B2" s="1199" t="s">
        <v>3</v>
      </c>
      <c r="C2" s="1200"/>
      <c r="D2" s="1199" t="s">
        <v>4</v>
      </c>
      <c r="E2" s="1200"/>
      <c r="F2" s="1199" t="s">
        <v>5</v>
      </c>
      <c r="G2" s="1200"/>
      <c r="H2" s="1201" t="s">
        <v>6</v>
      </c>
      <c r="I2" s="1202"/>
      <c r="J2" s="1"/>
    </row>
    <row r="3" spans="1:20" s="1" customFormat="1" ht="18" hidden="1" customHeight="1" x14ac:dyDescent="0.2">
      <c r="A3" s="1198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161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167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216430.14120596999</v>
      </c>
      <c r="C10" s="464"/>
      <c r="D10" s="478">
        <f>+D11+D12</f>
        <v>10098.389616140001</v>
      </c>
      <c r="E10" s="475">
        <f>+E11+E12</f>
        <v>153616.63117033002</v>
      </c>
      <c r="F10" s="465">
        <f>+E10*100/B10</f>
        <v>70.977466592390073</v>
      </c>
      <c r="G10" s="466">
        <v>93</v>
      </c>
      <c r="H10" s="480">
        <f>+F10-G10</f>
        <v>-22.022533407609927</v>
      </c>
      <c r="I10" s="482">
        <f>+I11+I12</f>
        <v>163715.02078647001</v>
      </c>
      <c r="J10" s="465">
        <f>+I10*100/B10</f>
        <v>75.64335534516303</v>
      </c>
      <c r="K10" s="465">
        <v>47</v>
      </c>
      <c r="L10" s="465">
        <f>+J10-K10</f>
        <v>28.64335534516303</v>
      </c>
      <c r="M10" s="467">
        <f>+B10-I10</f>
        <v>52715.120419499988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182206.81661387999</v>
      </c>
      <c r="C11" s="530"/>
      <c r="D11" s="530">
        <v>1329.8313752500001</v>
      </c>
      <c r="E11" s="530">
        <v>139164.59020845001</v>
      </c>
      <c r="F11" s="470">
        <f>+E11*100/B11</f>
        <v>76.37726886110849</v>
      </c>
      <c r="G11" s="471">
        <v>98</v>
      </c>
      <c r="H11" s="481">
        <f>+F11-G11</f>
        <v>-21.62273113889151</v>
      </c>
      <c r="I11" s="532">
        <v>140494.42158369999</v>
      </c>
      <c r="J11" s="470">
        <f>+I11*100/B11</f>
        <v>77.107116075369447</v>
      </c>
      <c r="K11" s="470">
        <v>48</v>
      </c>
      <c r="L11" s="470">
        <f>+J11-K11</f>
        <v>29.107116075369447</v>
      </c>
      <c r="M11" s="472">
        <f>+B11-I11</f>
        <v>41712.395030179992</v>
      </c>
      <c r="N11" s="468"/>
      <c r="O11" s="468"/>
      <c r="P11" s="68"/>
      <c r="Q11" s="533">
        <f>+D11+E11</f>
        <v>140494.42158370002</v>
      </c>
    </row>
    <row r="12" spans="1:20" ht="20.25" customHeight="1" x14ac:dyDescent="0.55000000000000004">
      <c r="A12" s="474" t="s">
        <v>11</v>
      </c>
      <c r="B12" s="531">
        <v>34223.324592090001</v>
      </c>
      <c r="C12" s="530"/>
      <c r="D12" s="530">
        <v>8768.5582408900009</v>
      </c>
      <c r="E12" s="530">
        <v>14452.04096188</v>
      </c>
      <c r="F12" s="470">
        <f>+E12*100/B12</f>
        <v>42.228629550561791</v>
      </c>
      <c r="G12" s="471">
        <v>75</v>
      </c>
      <c r="H12" s="481">
        <f>+F12-G12</f>
        <v>-32.771370449438209</v>
      </c>
      <c r="I12" s="532">
        <v>23220.599202770001</v>
      </c>
      <c r="J12" s="470">
        <f t="shared" ref="J12" si="0">+I12*100/B12</f>
        <v>67.850214669491663</v>
      </c>
      <c r="K12" s="470">
        <v>39</v>
      </c>
      <c r="L12" s="470">
        <f>+J12-K12</f>
        <v>28.850214669491663</v>
      </c>
      <c r="M12" s="472">
        <f>+B12-I12</f>
        <v>11002.72538932</v>
      </c>
      <c r="N12" s="468"/>
      <c r="O12" s="468"/>
      <c r="P12" s="68"/>
      <c r="Q12" s="533">
        <f>+D12+E12</f>
        <v>23220.599202770001</v>
      </c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160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167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12655113500.75</v>
      </c>
      <c r="C16" s="78">
        <f>+C17+C18</f>
        <v>0</v>
      </c>
      <c r="D16" s="79">
        <f>+D17+D18</f>
        <v>462926367.56000006</v>
      </c>
      <c r="E16" s="80">
        <f>+E17+E18</f>
        <v>9295530704.2999992</v>
      </c>
      <c r="F16" s="50">
        <f>+E16*100/B16</f>
        <v>73.452764400328007</v>
      </c>
      <c r="G16" s="435">
        <v>93</v>
      </c>
      <c r="H16" s="436">
        <f>+F16-G16</f>
        <v>-19.547235599671993</v>
      </c>
      <c r="I16" s="82">
        <f>+C16+D16+E16</f>
        <v>9758457071.8599987</v>
      </c>
      <c r="J16" s="50">
        <f>+I16*100/B16</f>
        <v>77.110782698880328</v>
      </c>
      <c r="K16" s="465">
        <v>47</v>
      </c>
      <c r="L16" s="160">
        <f>+J16-K16</f>
        <v>30.110782698880328</v>
      </c>
      <c r="M16" s="83">
        <f>+B16-I16</f>
        <v>2896656428.8900013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10854353025.690001</v>
      </c>
      <c r="C17" s="88" t="s">
        <v>34</v>
      </c>
      <c r="D17" s="89">
        <v>93607304.709999993</v>
      </c>
      <c r="E17" s="90">
        <v>8394887822.4899998</v>
      </c>
      <c r="F17" s="64">
        <f>+E17*100/B17</f>
        <v>77.341208661824822</v>
      </c>
      <c r="G17" s="437">
        <v>98</v>
      </c>
      <c r="H17" s="438">
        <f>+F17-G17</f>
        <v>-20.658791338175178</v>
      </c>
      <c r="I17" s="92">
        <v>8488495127.1999998</v>
      </c>
      <c r="J17" s="64">
        <f>+I17*100/B17</f>
        <v>78.203602804418594</v>
      </c>
      <c r="K17" s="470">
        <v>48</v>
      </c>
      <c r="L17" s="189">
        <f t="shared" ref="L17:L18" si="1">+J17-K17</f>
        <v>30.203602804418594</v>
      </c>
      <c r="M17" s="93">
        <f>+B17-I17</f>
        <v>2365857898.4900007</v>
      </c>
      <c r="N17" s="468"/>
      <c r="O17" s="468"/>
      <c r="P17" s="68"/>
      <c r="Q17" s="35" t="s">
        <v>31</v>
      </c>
    </row>
    <row r="18" spans="1:26" ht="17.25" customHeight="1" x14ac:dyDescent="0.2">
      <c r="A18" s="60" t="s">
        <v>11</v>
      </c>
      <c r="B18" s="87">
        <v>1800760475.0599999</v>
      </c>
      <c r="C18" s="88" t="s">
        <v>34</v>
      </c>
      <c r="D18" s="89">
        <v>369319062.85000008</v>
      </c>
      <c r="E18" s="90">
        <v>900642881.80999994</v>
      </c>
      <c r="F18" s="64">
        <f>+E18*100/B18</f>
        <v>50.01458518684953</v>
      </c>
      <c r="G18" s="437">
        <v>75</v>
      </c>
      <c r="H18" s="438">
        <f t="shared" ref="H18" si="2">+F18-G18</f>
        <v>-24.98541481315047</v>
      </c>
      <c r="I18" s="92">
        <v>1269961944.6600001</v>
      </c>
      <c r="J18" s="64">
        <f t="shared" ref="J18" si="3">+I18*100/B18</f>
        <v>70.523646106664245</v>
      </c>
      <c r="K18" s="470">
        <v>39</v>
      </c>
      <c r="L18" s="189">
        <f t="shared" si="1"/>
        <v>31.523646106664245</v>
      </c>
      <c r="M18" s="93">
        <f>+B18-I18</f>
        <v>530798530.39999986</v>
      </c>
      <c r="N18" s="468">
        <v>6</v>
      </c>
      <c r="O18" s="468">
        <v>21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hidden="1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hidden="1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hidden="1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hidden="1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hidden="1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20" ht="20.25" hidden="1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20" ht="20.25" hidden="1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20" s="59" customFormat="1" ht="20.25" hidden="1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20" ht="20.25" hidden="1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20" ht="20.25" hidden="1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20" ht="20.25" hidden="1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20" s="195" customFormat="1" ht="20.25" hidden="1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20" s="206" customFormat="1" ht="73.900000000000006" hidden="1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20" s="1" customFormat="1" ht="23.25" hidden="1" customHeight="1" x14ac:dyDescent="0.2">
      <c r="A41" s="207" t="s">
        <v>110</v>
      </c>
      <c r="B41" s="182">
        <v>1812252337.2</v>
      </c>
      <c r="C41" s="182">
        <v>153712917.85000002</v>
      </c>
      <c r="D41" s="182">
        <v>592289864.78999996</v>
      </c>
      <c r="E41" s="182">
        <v>1061857206.4499998</v>
      </c>
      <c r="F41" s="173">
        <f>+E41*100/B41</f>
        <v>58.593231453110462</v>
      </c>
      <c r="G41" s="210"/>
      <c r="H41" s="210"/>
      <c r="I41" s="182">
        <f>+D41+E41</f>
        <v>1654147071.2399998</v>
      </c>
      <c r="J41" s="173">
        <f>+I41*100/B41</f>
        <v>91.275758749784316</v>
      </c>
      <c r="K41" s="4"/>
      <c r="L41" s="182">
        <v>4392348.1100000003</v>
      </c>
      <c r="M41" s="182">
        <f>B41-E41</f>
        <v>750395130.75000024</v>
      </c>
      <c r="N41" s="213"/>
      <c r="O41" s="214"/>
      <c r="R41" s="212"/>
    </row>
    <row r="42" spans="1:20" s="206" customFormat="1" ht="73.900000000000006" customHeight="1" x14ac:dyDescent="0.2">
      <c r="A42" s="196" t="s">
        <v>2</v>
      </c>
      <c r="B42" s="197" t="s">
        <v>14</v>
      </c>
      <c r="C42" s="198" t="s">
        <v>48</v>
      </c>
      <c r="D42" s="199" t="s">
        <v>49</v>
      </c>
      <c r="E42" s="199" t="s">
        <v>7</v>
      </c>
      <c r="F42" s="200" t="s">
        <v>17</v>
      </c>
      <c r="G42" s="200"/>
      <c r="H42" s="201"/>
      <c r="I42" s="202" t="s">
        <v>50</v>
      </c>
      <c r="J42" s="200" t="s">
        <v>21</v>
      </c>
      <c r="K42" s="200"/>
      <c r="L42" s="203" t="s">
        <v>141</v>
      </c>
      <c r="M42" s="204" t="s">
        <v>53</v>
      </c>
      <c r="N42" s="204"/>
      <c r="O42" s="205"/>
      <c r="Q42" s="206">
        <v>12</v>
      </c>
    </row>
    <row r="43" spans="1:20" s="1" customFormat="1" ht="23.25" customHeight="1" x14ac:dyDescent="0.2">
      <c r="A43" s="207" t="s">
        <v>110</v>
      </c>
      <c r="B43" s="537">
        <v>1812.25</v>
      </c>
      <c r="C43" s="537">
        <v>153.71</v>
      </c>
      <c r="D43" s="537">
        <v>592.29</v>
      </c>
      <c r="E43" s="537">
        <v>1061.8599999999999</v>
      </c>
      <c r="F43" s="173">
        <f>+E43*100/B43</f>
        <v>58.593461167057519</v>
      </c>
      <c r="G43" s="210"/>
      <c r="H43" s="210"/>
      <c r="I43" s="537">
        <v>1654.15</v>
      </c>
      <c r="J43" s="173">
        <f>+I43*100/B43</f>
        <v>91.276038074217126</v>
      </c>
      <c r="K43" s="4"/>
      <c r="L43" s="182">
        <v>4392348.1100000003</v>
      </c>
      <c r="M43" s="537">
        <f>B43-E43</f>
        <v>750.3900000000001</v>
      </c>
      <c r="N43" s="213"/>
      <c r="O43" s="214"/>
      <c r="R43" s="212"/>
    </row>
    <row r="44" spans="1:20" ht="23.25" customHeight="1" x14ac:dyDescent="0.2">
      <c r="A44" s="1170" t="s">
        <v>56</v>
      </c>
      <c r="B44" s="1170"/>
      <c r="C44" s="1170"/>
      <c r="D44" s="1170"/>
      <c r="E44" s="1170"/>
      <c r="F44" s="1170"/>
      <c r="G44" s="1170"/>
      <c r="H44" s="1170"/>
      <c r="I44" s="1170"/>
      <c r="J44" s="1170"/>
      <c r="K44" s="1170"/>
      <c r="L44" s="1170"/>
      <c r="M44" s="1170"/>
      <c r="N44" s="1170"/>
      <c r="O44" s="1170"/>
    </row>
    <row r="45" spans="1:20" x14ac:dyDescent="0.2">
      <c r="A45" s="94" t="s">
        <v>162</v>
      </c>
      <c r="C45" s="217"/>
      <c r="E45" s="218"/>
      <c r="F45" s="10"/>
      <c r="G45" s="162"/>
      <c r="J45" s="219"/>
      <c r="K45" s="534"/>
      <c r="L45" s="534"/>
      <c r="M45" s="535"/>
      <c r="N45" s="536"/>
      <c r="O45" s="534"/>
      <c r="P45" s="534"/>
      <c r="Q45" s="534"/>
      <c r="R45" s="534"/>
      <c r="T45" s="2">
        <v>4392348.1100000003</v>
      </c>
    </row>
    <row r="46" spans="1:20" x14ac:dyDescent="0.2">
      <c r="E46" s="222"/>
      <c r="F46" s="223"/>
      <c r="H46" s="162">
        <f>C41+D41+E41+L41</f>
        <v>1812252337.1999996</v>
      </c>
      <c r="I46" s="162">
        <f>B41-E41</f>
        <v>750395130.75000024</v>
      </c>
      <c r="L46" s="224"/>
      <c r="M46" s="162"/>
    </row>
    <row r="47" spans="1:20" s="225" customFormat="1" ht="15" thickBot="1" x14ac:dyDescent="0.25">
      <c r="B47" s="226"/>
      <c r="C47" s="227"/>
      <c r="D47" s="226"/>
      <c r="E47" s="226"/>
      <c r="F47" s="227"/>
      <c r="G47" s="227"/>
      <c r="H47" s="228"/>
      <c r="I47" s="229"/>
      <c r="M47" s="229"/>
      <c r="N47" s="230"/>
    </row>
    <row r="48" spans="1:20" s="236" customFormat="1" ht="17.25" x14ac:dyDescent="0.2">
      <c r="A48" s="1158" t="s">
        <v>2</v>
      </c>
      <c r="B48" s="1160" t="s">
        <v>14</v>
      </c>
      <c r="C48" s="232" t="s">
        <v>16</v>
      </c>
      <c r="D48" s="232"/>
      <c r="E48" s="1160"/>
      <c r="F48" s="233"/>
      <c r="G48" s="233"/>
      <c r="H48" s="234"/>
      <c r="I48" s="235" t="s">
        <v>60</v>
      </c>
      <c r="J48" s="233" t="s">
        <v>61</v>
      </c>
      <c r="K48" s="233" t="s">
        <v>58</v>
      </c>
      <c r="M48" s="237"/>
      <c r="O48" s="238"/>
    </row>
    <row r="49" spans="1:18" s="243" customFormat="1" ht="21.75" customHeight="1" thickBot="1" x14ac:dyDescent="0.25">
      <c r="A49" s="1159"/>
      <c r="B49" s="1161"/>
      <c r="C49" s="239"/>
      <c r="D49" s="239"/>
      <c r="E49" s="1161"/>
      <c r="F49" s="240"/>
      <c r="G49" s="240"/>
      <c r="H49" s="241"/>
      <c r="I49" s="242" t="s">
        <v>50</v>
      </c>
      <c r="J49" s="240"/>
      <c r="K49" s="240" t="s">
        <v>62</v>
      </c>
      <c r="L49" s="236"/>
      <c r="M49" s="237"/>
      <c r="N49" s="236"/>
      <c r="O49" s="238"/>
      <c r="P49" s="236"/>
      <c r="Q49" s="236"/>
      <c r="R49" s="236"/>
    </row>
    <row r="50" spans="1:18" s="243" customFormat="1" ht="18" thickBot="1" x14ac:dyDescent="0.25">
      <c r="A50" s="244" t="s">
        <v>9</v>
      </c>
      <c r="B50" s="245">
        <f>+B51+B52</f>
        <v>12655113500.75</v>
      </c>
      <c r="C50" s="245">
        <f>+C51+C52</f>
        <v>462926367.56000006</v>
      </c>
      <c r="D50" s="245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52"/>
      <c r="N50" s="236"/>
      <c r="O50" s="238"/>
      <c r="P50" s="236"/>
      <c r="Q50" s="236"/>
      <c r="R50" s="236"/>
    </row>
    <row r="51" spans="1:18" s="236" customFormat="1" ht="18" thickBot="1" x14ac:dyDescent="0.25">
      <c r="A51" s="244" t="s">
        <v>10</v>
      </c>
      <c r="B51" s="245">
        <f>+B17</f>
        <v>10854353025.690001</v>
      </c>
      <c r="C51" s="253">
        <f>+D17</f>
        <v>93607304.709999993</v>
      </c>
      <c r="D51" s="254"/>
      <c r="E51" s="246"/>
      <c r="F51" s="247"/>
      <c r="G51" s="248"/>
      <c r="H51" s="249"/>
      <c r="I51" s="246">
        <f>+H51*100/B51</f>
        <v>0</v>
      </c>
      <c r="J51" s="250">
        <v>100</v>
      </c>
      <c r="K51" s="251">
        <f>+I51-J51</f>
        <v>-100</v>
      </c>
      <c r="M51" s="237"/>
      <c r="O51" s="238"/>
    </row>
    <row r="52" spans="1:18" s="243" customFormat="1" ht="18" thickBot="1" x14ac:dyDescent="0.25">
      <c r="A52" s="244" t="s">
        <v>11</v>
      </c>
      <c r="B52" s="245">
        <f>+B18</f>
        <v>1800760475.0599999</v>
      </c>
      <c r="C52" s="253">
        <f>D18</f>
        <v>369319062.85000008</v>
      </c>
      <c r="D52" s="254"/>
      <c r="E52" s="246"/>
      <c r="F52" s="247"/>
      <c r="G52" s="248"/>
      <c r="H52" s="249"/>
      <c r="I52" s="246">
        <f>+H52*100/B52</f>
        <v>0</v>
      </c>
      <c r="J52" s="250">
        <v>100</v>
      </c>
      <c r="K52" s="251">
        <f>+I52-J52</f>
        <v>-100</v>
      </c>
      <c r="L52" s="236"/>
      <c r="M52" s="237"/>
      <c r="N52" s="236"/>
      <c r="O52" s="238"/>
      <c r="P52" s="236"/>
      <c r="Q52" s="236"/>
      <c r="R52" s="236"/>
    </row>
    <row r="53" spans="1:18" s="243" customFormat="1" ht="17.25" x14ac:dyDescent="0.2">
      <c r="A53" s="236"/>
      <c r="B53" s="255"/>
      <c r="C53" s="256"/>
      <c r="D53" s="255"/>
      <c r="E53" s="257"/>
      <c r="F53" s="236"/>
      <c r="G53" s="236"/>
      <c r="H53" s="237"/>
      <c r="I53" s="236"/>
      <c r="J53" s="236"/>
      <c r="K53" s="236"/>
      <c r="L53" s="258"/>
      <c r="M53" s="236"/>
      <c r="N53" s="236"/>
    </row>
    <row r="54" spans="1:18" s="243" customFormat="1" ht="18" thickBot="1" x14ac:dyDescent="0.25">
      <c r="A54" s="236"/>
      <c r="B54" s="259"/>
      <c r="C54" s="260"/>
      <c r="D54" s="259"/>
      <c r="E54" s="261"/>
      <c r="F54" s="236"/>
      <c r="G54" s="236"/>
      <c r="H54" s="237"/>
      <c r="I54" s="236"/>
      <c r="J54" s="236"/>
      <c r="K54" s="236"/>
      <c r="L54" s="258"/>
      <c r="M54" s="236"/>
      <c r="N54" s="236"/>
    </row>
    <row r="55" spans="1:18" s="243" customFormat="1" ht="17.25" x14ac:dyDescent="0.2">
      <c r="A55" s="1158" t="s">
        <v>2</v>
      </c>
      <c r="B55" s="1160" t="s">
        <v>14</v>
      </c>
      <c r="C55" s="1173" t="s">
        <v>64</v>
      </c>
      <c r="D55" s="233"/>
      <c r="E55" s="235"/>
      <c r="F55" s="233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1159"/>
      <c r="B56" s="1161"/>
      <c r="C56" s="1174"/>
      <c r="D56" s="240"/>
      <c r="E56" s="242"/>
      <c r="F56" s="240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2" t="s">
        <v>9</v>
      </c>
      <c r="B57" s="263">
        <v>2756171351.6100006</v>
      </c>
      <c r="C57" s="264">
        <v>2141187121.77</v>
      </c>
      <c r="D57" s="264"/>
      <c r="E57" s="264"/>
      <c r="F57" s="265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2" t="s">
        <v>37</v>
      </c>
      <c r="B58" s="263">
        <v>2394559480.2300005</v>
      </c>
      <c r="C58" s="264">
        <v>1804632982.97</v>
      </c>
      <c r="D58" s="264"/>
      <c r="E58" s="264"/>
      <c r="F58" s="265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65</v>
      </c>
      <c r="B59" s="267">
        <v>26618195.989999998</v>
      </c>
      <c r="C59" s="267">
        <v>24037520.32</v>
      </c>
      <c r="D59" s="267"/>
      <c r="E59" s="267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6" t="s">
        <v>66</v>
      </c>
      <c r="B60" s="267">
        <v>1807911464.2400002</v>
      </c>
      <c r="C60" s="269">
        <v>1659853361.6500001</v>
      </c>
      <c r="D60" s="269"/>
      <c r="E60" s="269"/>
      <c r="F60" s="268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66" t="s">
        <v>67</v>
      </c>
      <c r="B61" s="267">
        <v>560029820</v>
      </c>
      <c r="C61" s="269">
        <v>120742101</v>
      </c>
      <c r="D61" s="269"/>
      <c r="E61" s="269"/>
      <c r="F61" s="268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8" thickBot="1" x14ac:dyDescent="0.25">
      <c r="A62" s="262" t="s">
        <v>68</v>
      </c>
      <c r="B62" s="263">
        <v>361611871.38</v>
      </c>
      <c r="C62" s="264">
        <v>336554138.79999995</v>
      </c>
      <c r="D62" s="264"/>
      <c r="E62" s="264"/>
      <c r="F62" s="265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236"/>
      <c r="B63" s="258"/>
      <c r="E63" s="258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43" customFormat="1" ht="17.25" x14ac:dyDescent="0.2">
      <c r="A64" s="1158" t="s">
        <v>14</v>
      </c>
      <c r="B64" s="1160" t="s">
        <v>64</v>
      </c>
      <c r="C64" s="1173" t="s">
        <v>69</v>
      </c>
      <c r="D64" s="233"/>
      <c r="E64" s="235"/>
      <c r="F64" s="270"/>
      <c r="G64" s="236"/>
      <c r="H64" s="236"/>
      <c r="I64" s="237"/>
      <c r="J64" s="236"/>
      <c r="K64" s="236"/>
      <c r="L64" s="236"/>
      <c r="M64" s="258"/>
      <c r="N64" s="236"/>
      <c r="O64" s="236"/>
    </row>
    <row r="65" spans="1:15" s="243" customFormat="1" ht="18" thickBot="1" x14ac:dyDescent="0.25">
      <c r="A65" s="1159"/>
      <c r="B65" s="1161"/>
      <c r="C65" s="1174"/>
      <c r="D65" s="240"/>
      <c r="E65" s="242"/>
      <c r="F65" s="270"/>
      <c r="G65" s="236"/>
      <c r="H65" s="236"/>
      <c r="I65" s="237"/>
      <c r="J65" s="236"/>
      <c r="K65" s="236"/>
      <c r="L65" s="236"/>
      <c r="M65" s="258"/>
      <c r="N65" s="236"/>
      <c r="O65" s="236"/>
    </row>
    <row r="66" spans="1:15" s="236" customFormat="1" ht="18" thickBot="1" x14ac:dyDescent="0.25">
      <c r="A66" s="271">
        <v>2272.61</v>
      </c>
      <c r="B66" s="242">
        <v>1304.3499999999999</v>
      </c>
      <c r="C66" s="272">
        <v>57.394361549055922</v>
      </c>
      <c r="D66" s="272"/>
      <c r="E66" s="242"/>
      <c r="F66" s="270"/>
      <c r="I66" s="237"/>
      <c r="M66" s="258"/>
    </row>
    <row r="67" spans="1:15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5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5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5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5" s="236" customFormat="1" ht="17.25" x14ac:dyDescent="0.2">
      <c r="B71" s="258"/>
      <c r="C71" s="243"/>
      <c r="D71" s="258"/>
      <c r="E71" s="258"/>
      <c r="F71" s="270"/>
      <c r="I71" s="237"/>
      <c r="M71" s="258"/>
    </row>
    <row r="72" spans="1:15" s="236" customFormat="1" ht="17.25" x14ac:dyDescent="0.2">
      <c r="B72" s="258"/>
      <c r="C72" s="243"/>
      <c r="D72" s="258"/>
      <c r="E72" s="258"/>
      <c r="F72" s="270"/>
      <c r="I72" s="237"/>
      <c r="M72" s="258"/>
    </row>
    <row r="73" spans="1:15" s="236" customFormat="1" ht="42.75" customHeight="1" thickBot="1" x14ac:dyDescent="0.25">
      <c r="A73" s="250" t="s">
        <v>14</v>
      </c>
      <c r="B73" s="273" t="s">
        <v>70</v>
      </c>
      <c r="C73" s="274" t="s">
        <v>71</v>
      </c>
      <c r="D73" s="1175"/>
      <c r="E73" s="1176"/>
      <c r="F73" s="275"/>
      <c r="G73" s="276"/>
      <c r="H73" s="277"/>
      <c r="I73" s="278" t="s">
        <v>72</v>
      </c>
      <c r="M73" s="237"/>
      <c r="N73" s="238"/>
    </row>
    <row r="74" spans="1:15" s="236" customFormat="1" ht="18" thickTop="1" x14ac:dyDescent="0.2">
      <c r="A74" s="250"/>
      <c r="B74" s="279"/>
      <c r="C74" s="250"/>
      <c r="D74" s="280"/>
      <c r="E74" s="281"/>
      <c r="F74" s="282"/>
      <c r="G74" s="283"/>
      <c r="H74" s="284"/>
      <c r="I74" s="285">
        <v>1193325315.4499998</v>
      </c>
      <c r="M74" s="237"/>
      <c r="N74" s="238"/>
    </row>
    <row r="75" spans="1:15" s="236" customFormat="1" ht="17.25" x14ac:dyDescent="0.2">
      <c r="A75" s="250" t="s">
        <v>73</v>
      </c>
      <c r="B75" s="279">
        <v>23377.21</v>
      </c>
      <c r="C75" s="286">
        <v>25633.058297030002</v>
      </c>
      <c r="D75" s="287"/>
      <c r="E75" s="273"/>
      <c r="F75" s="282"/>
      <c r="G75" s="283"/>
      <c r="H75" s="284"/>
      <c r="I75" s="285">
        <v>277254955.12</v>
      </c>
      <c r="M75" s="237"/>
      <c r="N75" s="238"/>
    </row>
    <row r="76" spans="1:15" s="236" customFormat="1" ht="17.25" x14ac:dyDescent="0.2">
      <c r="A76" s="250" t="s">
        <v>10</v>
      </c>
      <c r="B76" s="279">
        <v>14084.97</v>
      </c>
      <c r="C76" s="286">
        <v>16258.63813388</v>
      </c>
      <c r="D76" s="288"/>
      <c r="E76" s="289"/>
      <c r="F76" s="282"/>
      <c r="G76" s="283"/>
      <c r="H76" s="284"/>
      <c r="I76" s="285">
        <v>238871435.02999997</v>
      </c>
      <c r="M76" s="237"/>
      <c r="N76" s="238"/>
    </row>
    <row r="77" spans="1:15" s="236" customFormat="1" ht="17.25" x14ac:dyDescent="0.2">
      <c r="A77" s="250" t="s">
        <v>11</v>
      </c>
      <c r="B77" s="279">
        <v>9292.24</v>
      </c>
      <c r="C77" s="286">
        <v>9374.42016315</v>
      </c>
      <c r="D77" s="287"/>
      <c r="E77" s="273"/>
      <c r="F77" s="282"/>
      <c r="G77" s="283"/>
      <c r="H77" s="284"/>
      <c r="I77" s="285">
        <v>139884551.71000004</v>
      </c>
      <c r="M77" s="237"/>
      <c r="N77" s="238"/>
    </row>
    <row r="78" spans="1:15" s="236" customFormat="1" ht="17.25" x14ac:dyDescent="0.2">
      <c r="A78" s="243"/>
      <c r="B78" s="290"/>
      <c r="C78" s="291"/>
      <c r="D78" s="290"/>
      <c r="E78" s="290"/>
      <c r="F78" s="282"/>
      <c r="G78" s="283"/>
      <c r="H78" s="284"/>
      <c r="I78" s="285">
        <v>92066800</v>
      </c>
      <c r="M78" s="237"/>
      <c r="N78" s="238"/>
    </row>
    <row r="79" spans="1:15" s="236" customFormat="1" ht="17.25" x14ac:dyDescent="0.2">
      <c r="A79" s="243"/>
      <c r="B79" s="290"/>
      <c r="C79" s="291"/>
      <c r="D79" s="290"/>
      <c r="E79" s="290"/>
      <c r="F79" s="282"/>
      <c r="G79" s="283"/>
      <c r="H79" s="284"/>
      <c r="I79" s="285">
        <v>50191100</v>
      </c>
      <c r="M79" s="237"/>
      <c r="N79" s="238"/>
    </row>
    <row r="80" spans="1:15" s="236" customFormat="1" ht="17.25" x14ac:dyDescent="0.2">
      <c r="A80" s="243"/>
      <c r="B80" s="290"/>
      <c r="C80" s="291"/>
      <c r="D80" s="290"/>
      <c r="E80" s="290"/>
      <c r="F80" s="292"/>
      <c r="G80" s="293"/>
      <c r="H80" s="294"/>
      <c r="I80" s="295">
        <v>26977000</v>
      </c>
      <c r="M80" s="237"/>
      <c r="N80" s="238"/>
    </row>
    <row r="81" spans="1:14" s="236" customFormat="1" ht="17.25" x14ac:dyDescent="0.2">
      <c r="A81" s="243"/>
      <c r="B81" s="290"/>
      <c r="C81" s="291"/>
      <c r="D81" s="290"/>
      <c r="E81" s="290"/>
      <c r="F81" s="296"/>
      <c r="G81" s="283"/>
      <c r="H81" s="297"/>
      <c r="I81" s="298">
        <f>SUM(I74:I80)</f>
        <v>2018571157.3099997</v>
      </c>
      <c r="J81" s="252"/>
      <c r="K81" s="299"/>
      <c r="M81" s="237"/>
      <c r="N81" s="238"/>
    </row>
    <row r="82" spans="1:14" s="236" customFormat="1" ht="17.25" x14ac:dyDescent="0.2">
      <c r="A82" s="243"/>
      <c r="B82" s="258"/>
      <c r="C82" s="243"/>
      <c r="D82" s="258"/>
      <c r="E82" s="258"/>
      <c r="F82" s="300"/>
      <c r="G82" s="301"/>
      <c r="H82" s="302"/>
      <c r="I82" s="303">
        <v>53357700</v>
      </c>
      <c r="M82" s="237"/>
      <c r="N82" s="238"/>
    </row>
    <row r="83" spans="1:14" s="236" customFormat="1" ht="17.25" x14ac:dyDescent="0.2">
      <c r="A83" s="243"/>
      <c r="B83" s="290"/>
      <c r="C83" s="291"/>
      <c r="D83" s="290"/>
      <c r="E83" s="290"/>
      <c r="F83" s="304"/>
      <c r="I83" s="305"/>
      <c r="M83" s="258"/>
    </row>
    <row r="84" spans="1:14" s="236" customFormat="1" ht="18" thickBot="1" x14ac:dyDescent="0.25">
      <c r="A84" s="306" t="s">
        <v>74</v>
      </c>
      <c r="B84" s="290"/>
      <c r="C84" s="291"/>
      <c r="D84" s="290"/>
      <c r="E84" s="290"/>
      <c r="F84" s="304"/>
      <c r="I84" s="305"/>
      <c r="M84" s="258"/>
    </row>
    <row r="85" spans="1:14" s="310" customFormat="1" ht="17.25" x14ac:dyDescent="0.2">
      <c r="A85" s="307" t="s">
        <v>2</v>
      </c>
      <c r="B85" s="231" t="s">
        <v>14</v>
      </c>
      <c r="C85" s="232" t="s">
        <v>64</v>
      </c>
      <c r="D85" s="231"/>
      <c r="E85" s="235"/>
      <c r="F85" s="308"/>
      <c r="G85" s="308"/>
      <c r="H85" s="309"/>
      <c r="I85" s="237"/>
      <c r="J85" s="236"/>
      <c r="K85" s="236"/>
      <c r="M85" s="258"/>
    </row>
    <row r="86" spans="1:14" s="310" customFormat="1" ht="18" thickBot="1" x14ac:dyDescent="0.25">
      <c r="A86" s="311" t="s">
        <v>73</v>
      </c>
      <c r="B86" s="267">
        <f>+B87+B88</f>
        <v>12655113500.75</v>
      </c>
      <c r="C86" s="267">
        <f>+C87+C88</f>
        <v>9295530704.2999992</v>
      </c>
      <c r="D86" s="312"/>
      <c r="E86" s="313"/>
      <c r="F86" s="267"/>
      <c r="G86" s="314"/>
      <c r="H86" s="315"/>
      <c r="I86" s="237"/>
      <c r="J86" s="236"/>
      <c r="K86" s="236"/>
      <c r="M86" s="258"/>
    </row>
    <row r="87" spans="1:14" s="310" customFormat="1" ht="18" thickBot="1" x14ac:dyDescent="0.25">
      <c r="A87" s="311" t="s">
        <v>10</v>
      </c>
      <c r="B87" s="267">
        <f>+B17</f>
        <v>10854353025.690001</v>
      </c>
      <c r="C87" s="316">
        <f>+E17</f>
        <v>8394887822.4899998</v>
      </c>
      <c r="D87" s="312"/>
      <c r="E87" s="314"/>
      <c r="F87" s="316"/>
      <c r="G87" s="314"/>
      <c r="H87" s="315"/>
      <c r="I87" s="237"/>
      <c r="J87" s="236"/>
      <c r="K87" s="236"/>
      <c r="M87" s="258"/>
    </row>
    <row r="88" spans="1:14" s="310" customFormat="1" ht="18" thickBot="1" x14ac:dyDescent="0.25">
      <c r="A88" s="311" t="s">
        <v>11</v>
      </c>
      <c r="B88" s="267">
        <f>+B18</f>
        <v>1800760475.0599999</v>
      </c>
      <c r="C88" s="316">
        <f>+E18</f>
        <v>900642881.80999994</v>
      </c>
      <c r="D88" s="312"/>
      <c r="E88" s="313"/>
      <c r="F88" s="316"/>
      <c r="G88" s="314"/>
      <c r="H88" s="317"/>
      <c r="I88" s="237"/>
      <c r="J88" s="236"/>
      <c r="K88" s="236"/>
      <c r="M88" s="258"/>
    </row>
    <row r="89" spans="1:14" s="310" customFormat="1" ht="17.25" x14ac:dyDescent="0.2">
      <c r="B89" s="258"/>
      <c r="C89" s="243"/>
      <c r="D89" s="258"/>
      <c r="E89" s="258"/>
      <c r="F89" s="270"/>
      <c r="G89" s="236"/>
      <c r="I89" s="237"/>
      <c r="J89" s="236"/>
      <c r="K89" s="236"/>
      <c r="M89" s="258"/>
    </row>
    <row r="90" spans="1:14" s="310" customFormat="1" ht="17.25" x14ac:dyDescent="0.2">
      <c r="A90" s="1177" t="s">
        <v>2</v>
      </c>
      <c r="B90" s="1179" t="s">
        <v>14</v>
      </c>
      <c r="C90" s="1181" t="s">
        <v>64</v>
      </c>
      <c r="D90" s="1179"/>
      <c r="E90" s="281"/>
      <c r="F90" s="318"/>
      <c r="G90" s="236"/>
      <c r="I90" s="237"/>
      <c r="J90" s="236"/>
      <c r="K90" s="236"/>
      <c r="M90" s="258"/>
    </row>
    <row r="91" spans="1:14" s="310" customFormat="1" ht="17.25" x14ac:dyDescent="0.2">
      <c r="A91" s="1178"/>
      <c r="B91" s="1180"/>
      <c r="C91" s="1182"/>
      <c r="D91" s="1180"/>
      <c r="E91" s="281"/>
      <c r="F91" s="318"/>
      <c r="G91" s="236"/>
      <c r="I91" s="237"/>
      <c r="J91" s="236"/>
      <c r="K91" s="236"/>
      <c r="M91" s="258"/>
    </row>
    <row r="92" spans="1:14" s="324" customFormat="1" ht="17.25" x14ac:dyDescent="0.2">
      <c r="A92" s="319" t="s">
        <v>9</v>
      </c>
      <c r="B92" s="320">
        <f t="shared" ref="B92:B100" si="11">+B29</f>
        <v>3363395507.7899995</v>
      </c>
      <c r="C92" s="320">
        <f t="shared" ref="C92:C100" si="12">+E29</f>
        <v>3186197791.3199997</v>
      </c>
      <c r="D92" s="321"/>
      <c r="E92" s="320"/>
      <c r="F92" s="322"/>
      <c r="G92" s="323"/>
      <c r="I92" s="325"/>
      <c r="J92" s="323"/>
      <c r="K92" s="323"/>
      <c r="M92" s="326"/>
    </row>
    <row r="93" spans="1:14" s="324" customFormat="1" ht="17.25" x14ac:dyDescent="0.2">
      <c r="A93" s="319" t="s">
        <v>37</v>
      </c>
      <c r="B93" s="320">
        <f t="shared" si="11"/>
        <v>2807293974.3599997</v>
      </c>
      <c r="C93" s="320">
        <f t="shared" si="12"/>
        <v>2635159524.1199999</v>
      </c>
      <c r="D93" s="321"/>
      <c r="E93" s="320"/>
      <c r="F93" s="322"/>
      <c r="G93" s="323"/>
      <c r="I93" s="325"/>
      <c r="J93" s="323"/>
      <c r="K93" s="323"/>
      <c r="M93" s="326"/>
    </row>
    <row r="94" spans="1:14" s="310" customFormat="1" ht="17.25" x14ac:dyDescent="0.2">
      <c r="A94" s="327" t="s">
        <v>39</v>
      </c>
      <c r="B94" s="328">
        <f t="shared" si="11"/>
        <v>24020888.32</v>
      </c>
      <c r="C94" s="328">
        <f t="shared" si="12"/>
        <v>24020888.32</v>
      </c>
      <c r="D94" s="329"/>
      <c r="E94" s="328"/>
      <c r="F94" s="330"/>
      <c r="G94" s="236"/>
      <c r="I94" s="237"/>
      <c r="J94" s="236"/>
      <c r="K94" s="236"/>
      <c r="M94" s="258"/>
    </row>
    <row r="95" spans="1:14" s="310" customFormat="1" ht="17.25" x14ac:dyDescent="0.2">
      <c r="A95" s="327" t="s">
        <v>40</v>
      </c>
      <c r="B95" s="328">
        <f t="shared" si="11"/>
        <v>1772393059.27</v>
      </c>
      <c r="C95" s="328">
        <f t="shared" si="12"/>
        <v>1719430930.48</v>
      </c>
      <c r="D95" s="329"/>
      <c r="E95" s="328"/>
      <c r="F95" s="330"/>
      <c r="G95" s="236"/>
      <c r="I95" s="237"/>
      <c r="J95" s="236"/>
      <c r="K95" s="236"/>
      <c r="M95" s="258"/>
    </row>
    <row r="96" spans="1:14" s="310" customFormat="1" ht="17.25" x14ac:dyDescent="0.2">
      <c r="A96" s="327" t="s">
        <v>41</v>
      </c>
      <c r="B96" s="328">
        <f t="shared" si="11"/>
        <v>843117212.76999998</v>
      </c>
      <c r="C96" s="328">
        <f t="shared" si="12"/>
        <v>728852203.6400001</v>
      </c>
      <c r="D96" s="329"/>
      <c r="E96" s="328"/>
      <c r="F96" s="330"/>
      <c r="G96" s="236"/>
      <c r="I96" s="237"/>
      <c r="J96" s="236"/>
      <c r="K96" s="236"/>
      <c r="M96" s="258"/>
    </row>
    <row r="97" spans="1:13" s="310" customFormat="1" ht="17.25" x14ac:dyDescent="0.2">
      <c r="A97" s="327" t="s">
        <v>42</v>
      </c>
      <c r="B97" s="328">
        <f t="shared" si="11"/>
        <v>167762814</v>
      </c>
      <c r="C97" s="328">
        <f t="shared" si="12"/>
        <v>162855501.68000001</v>
      </c>
      <c r="D97" s="329"/>
      <c r="E97" s="328"/>
      <c r="F97" s="330"/>
      <c r="G97" s="236"/>
      <c r="I97" s="237"/>
      <c r="J97" s="236"/>
      <c r="K97" s="236"/>
      <c r="M97" s="258"/>
    </row>
    <row r="98" spans="1:13" s="324" customFormat="1" ht="17.25" x14ac:dyDescent="0.2">
      <c r="A98" s="331" t="s">
        <v>43</v>
      </c>
      <c r="B98" s="320">
        <f t="shared" si="11"/>
        <v>556101533.42999995</v>
      </c>
      <c r="C98" s="320">
        <f t="shared" si="12"/>
        <v>551038267.20000005</v>
      </c>
      <c r="D98" s="321"/>
      <c r="E98" s="320"/>
      <c r="F98" s="322"/>
      <c r="G98" s="323"/>
      <c r="I98" s="325"/>
      <c r="J98" s="323"/>
      <c r="K98" s="323"/>
      <c r="M98" s="326"/>
    </row>
    <row r="99" spans="1:13" s="310" customFormat="1" ht="17.25" x14ac:dyDescent="0.2">
      <c r="A99" s="332" t="s">
        <v>40</v>
      </c>
      <c r="B99" s="328">
        <f t="shared" si="11"/>
        <v>384191433.42999995</v>
      </c>
      <c r="C99" s="328">
        <f t="shared" si="12"/>
        <v>379138167.19999999</v>
      </c>
      <c r="D99" s="329"/>
      <c r="E99" s="328"/>
      <c r="F99" s="330"/>
      <c r="G99" s="236"/>
      <c r="I99" s="237"/>
      <c r="J99" s="236"/>
      <c r="K99" s="236"/>
      <c r="M99" s="258"/>
    </row>
    <row r="100" spans="1:13" s="310" customFormat="1" ht="17.25" x14ac:dyDescent="0.2">
      <c r="A100" s="332" t="s">
        <v>41</v>
      </c>
      <c r="B100" s="328">
        <f t="shared" si="11"/>
        <v>153325783.75</v>
      </c>
      <c r="C100" s="328">
        <f t="shared" si="12"/>
        <v>153315783.75</v>
      </c>
      <c r="D100" s="329"/>
      <c r="E100" s="328"/>
      <c r="F100" s="330"/>
      <c r="G100" s="236"/>
      <c r="I100" s="237"/>
      <c r="J100" s="236"/>
      <c r="K100" s="236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x14ac:dyDescent="0.2">
      <c r="B102" s="258"/>
      <c r="C102" s="243"/>
      <c r="D102" s="258"/>
      <c r="E102" s="258"/>
      <c r="F102" s="270"/>
      <c r="I102" s="237"/>
      <c r="M102" s="258"/>
    </row>
    <row r="103" spans="1:13" s="236" customFormat="1" ht="17.25" x14ac:dyDescent="0.2">
      <c r="B103" s="258"/>
      <c r="C103" s="243"/>
      <c r="D103" s="258"/>
      <c r="E103" s="258"/>
      <c r="F103" s="270"/>
      <c r="I103" s="237"/>
      <c r="M103" s="258"/>
    </row>
    <row r="104" spans="1:13" s="236" customFormat="1" ht="18" thickBot="1" x14ac:dyDescent="0.25">
      <c r="A104" s="333" t="s">
        <v>75</v>
      </c>
      <c r="B104" s="258"/>
      <c r="C104" s="243"/>
      <c r="D104" s="258"/>
      <c r="E104" s="258"/>
      <c r="F104" s="270"/>
      <c r="I104" s="237"/>
      <c r="M104" s="258"/>
    </row>
    <row r="105" spans="1:13" s="236" customFormat="1" ht="18" thickBot="1" x14ac:dyDescent="0.25">
      <c r="A105" s="1158" t="s">
        <v>2</v>
      </c>
      <c r="B105" s="1160" t="s">
        <v>14</v>
      </c>
      <c r="C105" s="334" t="s">
        <v>7</v>
      </c>
      <c r="D105" s="335"/>
      <c r="E105" s="336"/>
      <c r="F105" s="337"/>
      <c r="G105" s="338"/>
      <c r="H105" s="335"/>
      <c r="I105" s="336"/>
      <c r="J105" s="337"/>
      <c r="K105" s="1160" t="s">
        <v>15</v>
      </c>
      <c r="L105" s="1173" t="s">
        <v>16</v>
      </c>
    </row>
    <row r="106" spans="1:13" s="236" customFormat="1" ht="15" customHeight="1" x14ac:dyDescent="0.2">
      <c r="A106" s="1171"/>
      <c r="B106" s="1172"/>
      <c r="C106" s="1160" t="s">
        <v>76</v>
      </c>
      <c r="D106" s="1160"/>
      <c r="E106" s="308"/>
      <c r="F106" s="1158"/>
      <c r="G106" s="1173"/>
      <c r="H106" s="1160"/>
      <c r="I106" s="308" t="s">
        <v>77</v>
      </c>
      <c r="J106" s="1158" t="s">
        <v>78</v>
      </c>
      <c r="K106" s="1172"/>
      <c r="L106" s="1183"/>
    </row>
    <row r="107" spans="1:13" s="236" customFormat="1" ht="17.25" x14ac:dyDescent="0.2">
      <c r="A107" s="1171"/>
      <c r="B107" s="1172"/>
      <c r="C107" s="1172"/>
      <c r="D107" s="1172"/>
      <c r="E107" s="308"/>
      <c r="F107" s="1171"/>
      <c r="G107" s="1183"/>
      <c r="H107" s="1172"/>
      <c r="I107" s="308" t="s">
        <v>79</v>
      </c>
      <c r="J107" s="1171"/>
      <c r="K107" s="1172"/>
      <c r="L107" s="1183"/>
    </row>
    <row r="108" spans="1:13" s="236" customFormat="1" ht="18" thickBot="1" x14ac:dyDescent="0.25">
      <c r="A108" s="1159"/>
      <c r="B108" s="1161"/>
      <c r="C108" s="1161"/>
      <c r="D108" s="1161"/>
      <c r="E108" s="339"/>
      <c r="F108" s="1159"/>
      <c r="G108" s="1174"/>
      <c r="H108" s="1161"/>
      <c r="I108" s="240" t="s">
        <v>60</v>
      </c>
      <c r="J108" s="1159"/>
      <c r="K108" s="1161"/>
      <c r="L108" s="1174"/>
    </row>
    <row r="109" spans="1:13" s="236" customFormat="1" ht="18" thickBot="1" x14ac:dyDescent="0.25">
      <c r="A109" s="244" t="s">
        <v>9</v>
      </c>
      <c r="B109" s="340">
        <f>+B110+B111</f>
        <v>12655113500.75</v>
      </c>
      <c r="C109" s="340">
        <f>+C110+C111</f>
        <v>9295530704.2999992</v>
      </c>
      <c r="D109" s="341"/>
      <c r="E109" s="312"/>
      <c r="F109" s="342"/>
      <c r="G109" s="340"/>
      <c r="H109" s="251"/>
      <c r="I109" s="240">
        <v>81.739999999999995</v>
      </c>
      <c r="J109" s="342">
        <f>+H109-I109</f>
        <v>-81.739999999999995</v>
      </c>
      <c r="K109" s="340">
        <f>+K110+K111</f>
        <v>0</v>
      </c>
      <c r="L109" s="340">
        <f>+L110+L111</f>
        <v>462926367.56000006</v>
      </c>
    </row>
    <row r="110" spans="1:13" s="236" customFormat="1" ht="18" thickBot="1" x14ac:dyDescent="0.25">
      <c r="A110" s="244" t="s">
        <v>10</v>
      </c>
      <c r="B110" s="340">
        <f>+B17</f>
        <v>10854353025.690001</v>
      </c>
      <c r="C110" s="340">
        <f>+E17</f>
        <v>8394887822.4899998</v>
      </c>
      <c r="D110" s="341"/>
      <c r="E110" s="312"/>
      <c r="F110" s="342"/>
      <c r="G110" s="340"/>
      <c r="H110" s="251"/>
      <c r="I110" s="240">
        <v>81.760000000000005</v>
      </c>
      <c r="J110" s="342">
        <f>+H110-I110</f>
        <v>-81.760000000000005</v>
      </c>
      <c r="K110" s="340" t="str">
        <f>+C17</f>
        <v>0</v>
      </c>
      <c r="L110" s="340">
        <f>+D17</f>
        <v>93607304.709999993</v>
      </c>
    </row>
    <row r="111" spans="1:13" s="236" customFormat="1" ht="18" thickBot="1" x14ac:dyDescent="0.25">
      <c r="A111" s="244" t="s">
        <v>11</v>
      </c>
      <c r="B111" s="340">
        <f>+B18</f>
        <v>1800760475.0599999</v>
      </c>
      <c r="C111" s="340">
        <f>+E18</f>
        <v>900642881.80999994</v>
      </c>
      <c r="D111" s="341"/>
      <c r="E111" s="312"/>
      <c r="F111" s="342"/>
      <c r="G111" s="340"/>
      <c r="H111" s="251"/>
      <c r="I111" s="240">
        <v>81.650000000000006</v>
      </c>
      <c r="J111" s="342">
        <f>+H111-I111</f>
        <v>-81.650000000000006</v>
      </c>
      <c r="K111" s="340" t="str">
        <f>+C18</f>
        <v>0</v>
      </c>
      <c r="L111" s="340">
        <f>+D18</f>
        <v>369319062.85000008</v>
      </c>
    </row>
    <row r="112" spans="1:13" s="236" customFormat="1" ht="17.25" x14ac:dyDescent="0.2">
      <c r="B112" s="258"/>
      <c r="C112" s="258"/>
      <c r="D112" s="270"/>
      <c r="G112" s="237"/>
      <c r="K112" s="243"/>
      <c r="L112" s="258"/>
    </row>
    <row r="113" spans="1:13" s="236" customFormat="1" ht="17.25" x14ac:dyDescent="0.2">
      <c r="A113" s="333" t="s">
        <v>80</v>
      </c>
      <c r="B113" s="258"/>
      <c r="C113" s="258"/>
      <c r="D113" s="270"/>
      <c r="G113" s="237"/>
      <c r="K113" s="243"/>
      <c r="L113" s="258"/>
    </row>
    <row r="114" spans="1:13" s="236" customFormat="1" ht="17.25" x14ac:dyDescent="0.2">
      <c r="A114" s="1184" t="s">
        <v>2</v>
      </c>
      <c r="B114" s="1179" t="s">
        <v>14</v>
      </c>
      <c r="C114" s="281" t="s">
        <v>7</v>
      </c>
      <c r="D114" s="318"/>
      <c r="E114" s="1186"/>
      <c r="F114" s="1187"/>
      <c r="G114" s="237"/>
      <c r="K114" s="318" t="s">
        <v>81</v>
      </c>
      <c r="L114" s="1179" t="s">
        <v>16</v>
      </c>
    </row>
    <row r="115" spans="1:13" s="236" customFormat="1" ht="17.25" x14ac:dyDescent="0.2">
      <c r="A115" s="1185"/>
      <c r="B115" s="1180"/>
      <c r="C115" s="281" t="s">
        <v>76</v>
      </c>
      <c r="D115" s="318"/>
      <c r="E115" s="318"/>
      <c r="F115" s="343"/>
      <c r="G115" s="237"/>
      <c r="K115" s="318" t="s">
        <v>82</v>
      </c>
      <c r="L115" s="1180"/>
    </row>
    <row r="116" spans="1:13" s="323" customFormat="1" ht="17.25" x14ac:dyDescent="0.2">
      <c r="A116" s="344" t="s">
        <v>9</v>
      </c>
      <c r="B116" s="287">
        <f t="shared" ref="B116:B124" si="13">+B29</f>
        <v>3363395507.7899995</v>
      </c>
      <c r="C116" s="287">
        <f t="shared" ref="C116:C124" si="14">+E29</f>
        <v>3186197791.3199997</v>
      </c>
      <c r="D116" s="345"/>
      <c r="E116" s="320"/>
      <c r="F116" s="346"/>
      <c r="G116" s="325"/>
      <c r="K116" s="287">
        <f t="shared" ref="K116:L124" si="15">+C29</f>
        <v>63748.32</v>
      </c>
      <c r="L116" s="287">
        <f t="shared" si="15"/>
        <v>19055724.869999997</v>
      </c>
    </row>
    <row r="117" spans="1:13" s="323" customFormat="1" ht="17.25" x14ac:dyDescent="0.2">
      <c r="A117" s="344" t="s">
        <v>37</v>
      </c>
      <c r="B117" s="287">
        <f t="shared" si="13"/>
        <v>2807293974.3599997</v>
      </c>
      <c r="C117" s="287">
        <f t="shared" si="14"/>
        <v>2635159524.1199999</v>
      </c>
      <c r="D117" s="345"/>
      <c r="E117" s="320"/>
      <c r="F117" s="346"/>
      <c r="G117" s="325"/>
      <c r="K117" s="287">
        <f t="shared" si="15"/>
        <v>0</v>
      </c>
      <c r="L117" s="287">
        <f t="shared" si="15"/>
        <v>19055724.869999997</v>
      </c>
    </row>
    <row r="118" spans="1:13" s="236" customFormat="1" ht="17.25" x14ac:dyDescent="0.2">
      <c r="A118" s="347" t="s">
        <v>39</v>
      </c>
      <c r="B118" s="287">
        <f t="shared" si="13"/>
        <v>24020888.32</v>
      </c>
      <c r="C118" s="287">
        <f t="shared" si="14"/>
        <v>24020888.32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0</v>
      </c>
    </row>
    <row r="119" spans="1:13" s="236" customFormat="1" ht="17.25" x14ac:dyDescent="0.2">
      <c r="A119" s="347" t="s">
        <v>40</v>
      </c>
      <c r="B119" s="287">
        <f t="shared" si="13"/>
        <v>1772393059.27</v>
      </c>
      <c r="C119" s="287">
        <f t="shared" si="14"/>
        <v>1719430930.48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1059233.3999999999</v>
      </c>
    </row>
    <row r="120" spans="1:13" s="236" customFormat="1" ht="17.25" x14ac:dyDescent="0.2">
      <c r="A120" s="347" t="s">
        <v>41</v>
      </c>
      <c r="B120" s="287">
        <f t="shared" si="13"/>
        <v>843117212.76999998</v>
      </c>
      <c r="C120" s="287">
        <f t="shared" si="14"/>
        <v>728852203.6400001</v>
      </c>
      <c r="D120" s="348"/>
      <c r="E120" s="328"/>
      <c r="F120" s="349"/>
      <c r="G120" s="237"/>
      <c r="K120" s="287">
        <f t="shared" si="15"/>
        <v>0</v>
      </c>
      <c r="L120" s="287">
        <f t="shared" si="15"/>
        <v>17996491.469999999</v>
      </c>
    </row>
    <row r="121" spans="1:13" s="236" customFormat="1" ht="17.25" x14ac:dyDescent="0.2">
      <c r="A121" s="347" t="s">
        <v>42</v>
      </c>
      <c r="B121" s="287">
        <f t="shared" si="13"/>
        <v>167762814</v>
      </c>
      <c r="C121" s="287">
        <f t="shared" si="14"/>
        <v>162855501.68000001</v>
      </c>
      <c r="D121" s="348"/>
      <c r="E121" s="328"/>
      <c r="F121" s="349"/>
      <c r="G121" s="237"/>
      <c r="K121" s="287">
        <f t="shared" si="15"/>
        <v>0</v>
      </c>
      <c r="L121" s="287">
        <f t="shared" si="15"/>
        <v>0</v>
      </c>
    </row>
    <row r="122" spans="1:13" s="323" customFormat="1" ht="17.25" x14ac:dyDescent="0.2">
      <c r="A122" s="344" t="s">
        <v>43</v>
      </c>
      <c r="B122" s="287">
        <f t="shared" si="13"/>
        <v>556101533.42999995</v>
      </c>
      <c r="C122" s="287">
        <f t="shared" si="14"/>
        <v>551038267.20000005</v>
      </c>
      <c r="D122" s="345"/>
      <c r="E122" s="320"/>
      <c r="F122" s="346"/>
      <c r="G122" s="325"/>
      <c r="K122" s="287">
        <f t="shared" si="15"/>
        <v>63748.32</v>
      </c>
      <c r="L122" s="287">
        <f t="shared" si="15"/>
        <v>0</v>
      </c>
    </row>
    <row r="123" spans="1:13" s="236" customFormat="1" ht="27" customHeight="1" x14ac:dyDescent="0.2">
      <c r="A123" s="347" t="s">
        <v>40</v>
      </c>
      <c r="B123" s="287">
        <f t="shared" si="13"/>
        <v>384191433.42999995</v>
      </c>
      <c r="C123" s="287">
        <f t="shared" si="14"/>
        <v>379138167.19999999</v>
      </c>
      <c r="D123" s="348"/>
      <c r="E123" s="328"/>
      <c r="F123" s="349"/>
      <c r="G123" s="237"/>
      <c r="K123" s="287">
        <f t="shared" si="15"/>
        <v>53748.32</v>
      </c>
      <c r="L123" s="287">
        <f t="shared" si="15"/>
        <v>0</v>
      </c>
    </row>
    <row r="124" spans="1:13" s="350" customFormat="1" ht="17.25" x14ac:dyDescent="0.2">
      <c r="A124" s="347" t="s">
        <v>41</v>
      </c>
      <c r="B124" s="287">
        <f t="shared" si="13"/>
        <v>153325783.75</v>
      </c>
      <c r="C124" s="287">
        <f t="shared" si="14"/>
        <v>153315783.75</v>
      </c>
      <c r="D124" s="348"/>
      <c r="E124" s="328"/>
      <c r="F124" s="349"/>
      <c r="G124" s="237"/>
      <c r="H124" s="236"/>
      <c r="I124" s="236"/>
      <c r="K124" s="287">
        <f t="shared" si="15"/>
        <v>10000</v>
      </c>
      <c r="L124" s="287">
        <f t="shared" si="15"/>
        <v>0</v>
      </c>
    </row>
    <row r="125" spans="1:13" s="350" customFormat="1" ht="17.25" x14ac:dyDescent="0.2">
      <c r="A125" s="236"/>
      <c r="B125" s="258"/>
      <c r="C125" s="243"/>
      <c r="D125" s="258"/>
      <c r="E125" s="258"/>
      <c r="F125" s="270"/>
      <c r="G125" s="236"/>
      <c r="H125" s="236"/>
      <c r="I125" s="237"/>
      <c r="J125" s="236"/>
      <c r="K125" s="236"/>
      <c r="M125" s="258"/>
    </row>
    <row r="126" spans="1:13" s="350" customFormat="1" ht="18" thickBot="1" x14ac:dyDescent="0.25">
      <c r="A126" s="350" t="s">
        <v>83</v>
      </c>
      <c r="B126" s="258"/>
      <c r="C126" s="243"/>
      <c r="D126" s="258"/>
      <c r="E126" s="258"/>
      <c r="F126" s="270"/>
      <c r="G126" s="236"/>
      <c r="I126" s="237"/>
      <c r="J126" s="236"/>
      <c r="K126" s="236"/>
      <c r="M126" s="258"/>
    </row>
    <row r="127" spans="1:13" s="350" customFormat="1" ht="18" thickBot="1" x14ac:dyDescent="0.25">
      <c r="A127" s="1188" t="s">
        <v>2</v>
      </c>
      <c r="B127" s="1160" t="s">
        <v>14</v>
      </c>
      <c r="C127" s="1173" t="s">
        <v>16</v>
      </c>
      <c r="D127" s="334"/>
      <c r="E127" s="335"/>
      <c r="F127" s="336"/>
      <c r="G127" s="351"/>
      <c r="H127" s="352"/>
      <c r="I127" s="335"/>
      <c r="J127" s="336"/>
      <c r="K127" s="351"/>
      <c r="M127" s="258"/>
    </row>
    <row r="128" spans="1:13" s="350" customFormat="1" ht="15" customHeight="1" x14ac:dyDescent="0.2">
      <c r="A128" s="1189"/>
      <c r="B128" s="1172"/>
      <c r="C128" s="1183"/>
      <c r="D128" s="1160"/>
      <c r="E128" s="1160"/>
      <c r="F128" s="308"/>
      <c r="G128" s="1173"/>
      <c r="H128" s="1188"/>
      <c r="I128" s="1160" t="s">
        <v>60</v>
      </c>
      <c r="J128" s="308" t="s">
        <v>77</v>
      </c>
      <c r="K128" s="1173" t="s">
        <v>78</v>
      </c>
      <c r="M128" s="258"/>
    </row>
    <row r="129" spans="1:13" s="350" customFormat="1" ht="17.25" x14ac:dyDescent="0.2">
      <c r="A129" s="1189"/>
      <c r="B129" s="1172"/>
      <c r="C129" s="1183"/>
      <c r="D129" s="1172"/>
      <c r="E129" s="1172"/>
      <c r="F129" s="308"/>
      <c r="G129" s="1183"/>
      <c r="H129" s="1189"/>
      <c r="I129" s="1172"/>
      <c r="J129" s="308" t="s">
        <v>79</v>
      </c>
      <c r="K129" s="1183"/>
      <c r="M129" s="258"/>
    </row>
    <row r="130" spans="1:13" s="350" customFormat="1" ht="18" thickBot="1" x14ac:dyDescent="0.25">
      <c r="A130" s="1190"/>
      <c r="B130" s="1161"/>
      <c r="C130" s="1174"/>
      <c r="D130" s="1161"/>
      <c r="E130" s="1161"/>
      <c r="F130" s="339"/>
      <c r="G130" s="1174"/>
      <c r="H130" s="1190"/>
      <c r="I130" s="1161"/>
      <c r="J130" s="240" t="s">
        <v>60</v>
      </c>
      <c r="K130" s="1174"/>
      <c r="M130" s="258"/>
    </row>
    <row r="131" spans="1:13" s="350" customFormat="1" ht="18" thickBot="1" x14ac:dyDescent="0.25">
      <c r="A131" s="353" t="s">
        <v>9</v>
      </c>
      <c r="B131" s="316">
        <f>+B132+B133</f>
        <v>89547000</v>
      </c>
      <c r="C131" s="354">
        <f>+C132+C133</f>
        <v>1159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81.739999999999995</v>
      </c>
      <c r="K131" s="272">
        <f>+I131-J131</f>
        <v>-81.739999999999995</v>
      </c>
      <c r="M131" s="258"/>
    </row>
    <row r="132" spans="1:13" s="350" customFormat="1" ht="18" thickBot="1" x14ac:dyDescent="0.25">
      <c r="A132" s="353" t="s">
        <v>10</v>
      </c>
      <c r="B132" s="316">
        <f>B22</f>
        <v>14945000</v>
      </c>
      <c r="C132" s="356">
        <f>D22</f>
        <v>1159</v>
      </c>
      <c r="D132" s="316"/>
      <c r="E132" s="242"/>
      <c r="F132" s="240"/>
      <c r="G132" s="272"/>
      <c r="H132" s="355"/>
      <c r="I132" s="242">
        <f>+H132*100/B132</f>
        <v>0</v>
      </c>
      <c r="J132" s="240">
        <v>81.760000000000005</v>
      </c>
      <c r="K132" s="272">
        <f>+I132-J132</f>
        <v>-81.760000000000005</v>
      </c>
      <c r="M132" s="258"/>
    </row>
    <row r="133" spans="1:13" s="236" customFormat="1" ht="18" thickBot="1" x14ac:dyDescent="0.25">
      <c r="A133" s="353" t="s">
        <v>11</v>
      </c>
      <c r="B133" s="316">
        <f>B23</f>
        <v>74602000</v>
      </c>
      <c r="C133" s="354" t="str">
        <f>D23</f>
        <v>0</v>
      </c>
      <c r="D133" s="316"/>
      <c r="E133" s="242"/>
      <c r="F133" s="240"/>
      <c r="G133" s="272"/>
      <c r="H133" s="355"/>
      <c r="I133" s="242">
        <f>+H133*100/B133</f>
        <v>0</v>
      </c>
      <c r="J133" s="240">
        <v>81.650000000000006</v>
      </c>
      <c r="K133" s="272">
        <f>+I133-J133</f>
        <v>-81.650000000000006</v>
      </c>
      <c r="M133" s="258"/>
    </row>
    <row r="134" spans="1:13" s="236" customFormat="1" ht="17.25" x14ac:dyDescent="0.2">
      <c r="B134" s="258"/>
      <c r="C134" s="243"/>
      <c r="D134" s="258"/>
      <c r="E134" s="258"/>
      <c r="F134" s="270"/>
      <c r="I134" s="237"/>
      <c r="M134" s="258"/>
    </row>
    <row r="135" spans="1:13" s="236" customFormat="1" ht="18" thickBot="1" x14ac:dyDescent="0.25">
      <c r="B135" s="258"/>
      <c r="C135" s="243"/>
      <c r="D135" s="258"/>
      <c r="E135" s="258"/>
      <c r="F135" s="270"/>
      <c r="I135" s="237"/>
      <c r="M135" s="258"/>
    </row>
    <row r="136" spans="1:13" s="236" customFormat="1" ht="15" customHeight="1" x14ac:dyDescent="0.2">
      <c r="A136" s="1193" t="s">
        <v>2</v>
      </c>
      <c r="B136" s="1195" t="s">
        <v>14</v>
      </c>
      <c r="C136" s="358" t="s">
        <v>81</v>
      </c>
      <c r="D136" s="1195"/>
      <c r="E136" s="1195"/>
      <c r="F136" s="1191"/>
      <c r="G136" s="1191"/>
      <c r="H136" s="357"/>
      <c r="I136" s="237"/>
      <c r="M136" s="258"/>
    </row>
    <row r="137" spans="1:13" s="236" customFormat="1" ht="24" customHeight="1" thickBot="1" x14ac:dyDescent="0.25">
      <c r="A137" s="1194"/>
      <c r="B137" s="1196"/>
      <c r="C137" s="360" t="s">
        <v>82</v>
      </c>
      <c r="D137" s="1196"/>
      <c r="E137" s="1196"/>
      <c r="F137" s="1192"/>
      <c r="G137" s="1192"/>
      <c r="H137" s="359"/>
      <c r="I137" s="237"/>
      <c r="M137" s="258"/>
    </row>
    <row r="138" spans="1:13" s="365" customFormat="1" ht="18.75" thickTop="1" thickBot="1" x14ac:dyDescent="0.25">
      <c r="A138" s="361" t="s">
        <v>85</v>
      </c>
      <c r="B138" s="362"/>
      <c r="C138" s="363"/>
      <c r="D138" s="362"/>
      <c r="E138" s="362"/>
      <c r="F138" s="363"/>
      <c r="G138" s="363"/>
      <c r="H138" s="364"/>
      <c r="I138" s="237"/>
      <c r="J138" s="236"/>
      <c r="K138" s="236"/>
      <c r="M138" s="366"/>
    </row>
    <row r="139" spans="1:13" s="365" customFormat="1" ht="18" thickBot="1" x14ac:dyDescent="0.25">
      <c r="A139" s="367" t="s">
        <v>86</v>
      </c>
      <c r="B139" s="368">
        <f>+B16</f>
        <v>12655113500.75</v>
      </c>
      <c r="C139" s="369" t="s">
        <v>87</v>
      </c>
      <c r="D139" s="370"/>
      <c r="E139" s="370"/>
      <c r="F139" s="371"/>
      <c r="G139" s="372"/>
      <c r="H139" s="373"/>
      <c r="I139" s="374">
        <v>23665.57979498</v>
      </c>
      <c r="M139" s="366"/>
    </row>
    <row r="140" spans="1:13" s="365" customFormat="1" ht="18" thickBot="1" x14ac:dyDescent="0.25">
      <c r="A140" s="375" t="s">
        <v>88</v>
      </c>
      <c r="B140" s="368">
        <f>+B17</f>
        <v>10854353025.690001</v>
      </c>
      <c r="C140" s="376" t="s">
        <v>87</v>
      </c>
      <c r="D140" s="370"/>
      <c r="E140" s="370"/>
      <c r="F140" s="377"/>
      <c r="G140" s="372"/>
      <c r="H140" s="373"/>
      <c r="I140" s="374">
        <v>15201.216024739999</v>
      </c>
      <c r="M140" s="366"/>
    </row>
    <row r="141" spans="1:13" s="236" customFormat="1" ht="23.25" customHeight="1" thickBot="1" x14ac:dyDescent="0.25">
      <c r="A141" s="367" t="s">
        <v>89</v>
      </c>
      <c r="B141" s="368">
        <f>+B18</f>
        <v>1800760475.0599999</v>
      </c>
      <c r="C141" s="369" t="s">
        <v>87</v>
      </c>
      <c r="D141" s="370"/>
      <c r="E141" s="370"/>
      <c r="F141" s="371"/>
      <c r="G141" s="372"/>
      <c r="H141" s="373"/>
      <c r="I141" s="374">
        <v>8464.363770240001</v>
      </c>
      <c r="J141" s="365"/>
      <c r="K141" s="365"/>
      <c r="M141" s="258"/>
    </row>
    <row r="142" spans="1:13" s="236" customFormat="1" ht="18" thickBot="1" x14ac:dyDescent="0.25">
      <c r="A142" s="378" t="s">
        <v>90</v>
      </c>
      <c r="B142" s="379"/>
      <c r="C142" s="380"/>
      <c r="D142" s="379"/>
      <c r="E142" s="379"/>
      <c r="F142" s="380"/>
      <c r="G142" s="380"/>
      <c r="H142" s="381"/>
      <c r="I142" s="237"/>
      <c r="M142" s="258"/>
    </row>
    <row r="143" spans="1:13" s="236" customFormat="1" ht="23.25" customHeight="1" thickBot="1" x14ac:dyDescent="0.25">
      <c r="A143" s="382" t="s">
        <v>91</v>
      </c>
      <c r="B143" s="370">
        <f>+B41</f>
        <v>1812252337.2</v>
      </c>
      <c r="C143" s="383" t="s">
        <v>92</v>
      </c>
      <c r="D143" s="370"/>
      <c r="E143" s="370"/>
      <c r="F143" s="384"/>
      <c r="G143" s="370"/>
      <c r="H143" s="385"/>
      <c r="I143" s="237"/>
      <c r="M143" s="258"/>
    </row>
    <row r="144" spans="1:13" s="323" customFormat="1" ht="18" thickBot="1" x14ac:dyDescent="0.25">
      <c r="A144" s="386" t="s">
        <v>93</v>
      </c>
      <c r="B144" s="387"/>
      <c r="C144" s="388"/>
      <c r="D144" s="387"/>
      <c r="E144" s="387"/>
      <c r="F144" s="388"/>
      <c r="G144" s="388"/>
      <c r="H144" s="389"/>
      <c r="I144" s="237"/>
      <c r="J144" s="236"/>
      <c r="K144" s="236"/>
      <c r="M144" s="326"/>
    </row>
    <row r="145" spans="1:13" s="323" customFormat="1" ht="27.75" customHeight="1" thickBot="1" x14ac:dyDescent="0.25">
      <c r="A145" s="390" t="s">
        <v>86</v>
      </c>
      <c r="B145" s="391">
        <f>+B146+B147</f>
        <v>3363395507.7899995</v>
      </c>
      <c r="C145" s="391">
        <f>+C146+C147</f>
        <v>63748.32</v>
      </c>
      <c r="D145" s="391"/>
      <c r="E145" s="391"/>
      <c r="F145" s="392"/>
      <c r="G145" s="391"/>
      <c r="H145" s="393"/>
      <c r="I145" s="325"/>
      <c r="M145" s="326"/>
    </row>
    <row r="146" spans="1:13" s="323" customFormat="1" ht="18" thickBot="1" x14ac:dyDescent="0.25">
      <c r="A146" s="394" t="s">
        <v>94</v>
      </c>
      <c r="B146" s="391">
        <f>+B30</f>
        <v>2807293974.3599997</v>
      </c>
      <c r="C146" s="391">
        <f>+C30</f>
        <v>0</v>
      </c>
      <c r="D146" s="391"/>
      <c r="E146" s="391"/>
      <c r="F146" s="392"/>
      <c r="G146" s="391"/>
      <c r="H146" s="395"/>
      <c r="I146" s="325"/>
      <c r="M146" s="326"/>
    </row>
    <row r="147" spans="1:13" s="236" customFormat="1" ht="18" thickBot="1" x14ac:dyDescent="0.25">
      <c r="A147" s="390" t="s">
        <v>95</v>
      </c>
      <c r="B147" s="396">
        <f>+B35</f>
        <v>556101533.42999995</v>
      </c>
      <c r="C147" s="396">
        <f>+C35</f>
        <v>63748.32</v>
      </c>
      <c r="D147" s="396"/>
      <c r="E147" s="396"/>
      <c r="F147" s="392"/>
      <c r="G147" s="391"/>
      <c r="H147" s="393"/>
      <c r="I147" s="325"/>
      <c r="J147" s="323"/>
      <c r="K147" s="323"/>
      <c r="M147" s="258"/>
    </row>
    <row r="148" spans="1:13" s="236" customFormat="1" ht="17.25" x14ac:dyDescent="0.2">
      <c r="B148" s="258"/>
      <c r="C148" s="243"/>
      <c r="D148" s="258"/>
      <c r="E148" s="258"/>
      <c r="F148" s="270"/>
      <c r="I148" s="237"/>
      <c r="M148" s="258"/>
    </row>
    <row r="152" spans="1:13" x14ac:dyDescent="0.2">
      <c r="E152" s="221"/>
    </row>
  </sheetData>
  <mergeCells count="54">
    <mergeCell ref="G136:G137"/>
    <mergeCell ref="A136:A137"/>
    <mergeCell ref="B136:B137"/>
    <mergeCell ref="D136:D137"/>
    <mergeCell ref="E136:E137"/>
    <mergeCell ref="F136:F137"/>
    <mergeCell ref="A114:A115"/>
    <mergeCell ref="B114:B115"/>
    <mergeCell ref="E114:F114"/>
    <mergeCell ref="L114:L115"/>
    <mergeCell ref="A127:A130"/>
    <mergeCell ref="B127:B130"/>
    <mergeCell ref="C127:C130"/>
    <mergeCell ref="D128:D130"/>
    <mergeCell ref="E128:E130"/>
    <mergeCell ref="G128:G130"/>
    <mergeCell ref="H128:H130"/>
    <mergeCell ref="I128:I130"/>
    <mergeCell ref="K128:K130"/>
    <mergeCell ref="D90:D91"/>
    <mergeCell ref="K105:K108"/>
    <mergeCell ref="L105:L108"/>
    <mergeCell ref="C106:C108"/>
    <mergeCell ref="D106:D108"/>
    <mergeCell ref="F106:F108"/>
    <mergeCell ref="G106:G108"/>
    <mergeCell ref="H106:H108"/>
    <mergeCell ref="J106:J108"/>
    <mergeCell ref="M7:O7"/>
    <mergeCell ref="A13:L13"/>
    <mergeCell ref="M13:O13"/>
    <mergeCell ref="A44:O44"/>
    <mergeCell ref="A105:A108"/>
    <mergeCell ref="B105:B108"/>
    <mergeCell ref="A55:A56"/>
    <mergeCell ref="B55:B56"/>
    <mergeCell ref="C55:C56"/>
    <mergeCell ref="A64:A65"/>
    <mergeCell ref="B64:B65"/>
    <mergeCell ref="C64:C65"/>
    <mergeCell ref="D73:E73"/>
    <mergeCell ref="A90:A91"/>
    <mergeCell ref="B90:B91"/>
    <mergeCell ref="C90:C91"/>
    <mergeCell ref="A48:A49"/>
    <mergeCell ref="B48:B49"/>
    <mergeCell ref="E48:E49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  <pageSetUpPr fitToPage="1"/>
  </sheetPr>
  <dimension ref="A1:T132"/>
  <sheetViews>
    <sheetView topLeftCell="A12" zoomScale="85" zoomScaleNormal="85" workbookViewId="0">
      <selection activeCell="M23" sqref="M2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177</v>
      </c>
      <c r="B1" s="1162"/>
      <c r="C1" s="1162"/>
      <c r="D1" s="1162"/>
      <c r="E1" s="1162"/>
      <c r="F1" s="1162"/>
      <c r="G1" s="1162"/>
    </row>
    <row r="2" spans="1:20" ht="24" customHeight="1" x14ac:dyDescent="0.2">
      <c r="A2" s="1204" t="s">
        <v>2</v>
      </c>
      <c r="B2" s="1206" t="s">
        <v>178</v>
      </c>
      <c r="C2" s="1207"/>
      <c r="D2" s="1207"/>
      <c r="E2" s="1207"/>
      <c r="F2" s="1207"/>
      <c r="G2" s="1208"/>
    </row>
    <row r="3" spans="1:20" ht="24" customHeight="1" x14ac:dyDescent="0.2">
      <c r="A3" s="1205"/>
      <c r="B3" s="1206" t="s">
        <v>3</v>
      </c>
      <c r="C3" s="1208"/>
      <c r="D3" s="1206" t="s">
        <v>4</v>
      </c>
      <c r="E3" s="1208"/>
      <c r="F3" s="1206" t="s">
        <v>5</v>
      </c>
      <c r="G3" s="1208"/>
    </row>
    <row r="4" spans="1:20" ht="24" customHeight="1" x14ac:dyDescent="0.2">
      <c r="A4" s="473" t="s">
        <v>9</v>
      </c>
      <c r="B4" s="1213">
        <v>47</v>
      </c>
      <c r="C4" s="1214"/>
      <c r="D4" s="1215">
        <v>80</v>
      </c>
      <c r="E4" s="1216"/>
      <c r="F4" s="1213">
        <v>100</v>
      </c>
      <c r="G4" s="1214"/>
    </row>
    <row r="5" spans="1:20" ht="24" customHeight="1" x14ac:dyDescent="0.2">
      <c r="A5" s="473" t="s">
        <v>10</v>
      </c>
      <c r="B5" s="1217">
        <v>48</v>
      </c>
      <c r="C5" s="1218"/>
      <c r="D5" s="1219">
        <v>81</v>
      </c>
      <c r="E5" s="1220"/>
      <c r="F5" s="1217">
        <v>100</v>
      </c>
      <c r="G5" s="1218"/>
    </row>
    <row r="6" spans="1:20" ht="24" customHeight="1" x14ac:dyDescent="0.2">
      <c r="A6" s="473" t="s">
        <v>11</v>
      </c>
      <c r="B6" s="1209">
        <v>39</v>
      </c>
      <c r="C6" s="1210"/>
      <c r="D6" s="1211">
        <v>74</v>
      </c>
      <c r="E6" s="1212"/>
      <c r="F6" s="1209">
        <v>100</v>
      </c>
      <c r="G6" s="1210"/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171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219570.08792793</v>
      </c>
      <c r="C10" s="464"/>
      <c r="D10" s="478">
        <f>+D11+D12</f>
        <v>11399.469594490001</v>
      </c>
      <c r="E10" s="475">
        <f>+E11+E12</f>
        <v>161761.05917235001</v>
      </c>
      <c r="F10" s="465">
        <f>+E10*100/B10</f>
        <v>73.671719449074146</v>
      </c>
      <c r="G10" s="466">
        <v>93</v>
      </c>
      <c r="H10" s="480">
        <f>+F10-G10</f>
        <v>-19.328280550925854</v>
      </c>
      <c r="I10" s="482">
        <f>+I11+I12</f>
        <v>173160.52876684</v>
      </c>
      <c r="J10" s="465">
        <f>+I10*100/B10</f>
        <v>78.86344192004735</v>
      </c>
      <c r="K10" s="465">
        <v>80</v>
      </c>
      <c r="L10" s="543">
        <f>+J10-K10</f>
        <v>-1.1365580799526498</v>
      </c>
      <c r="M10" s="467">
        <f>+B10-I10</f>
        <v>46409.559161090001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41">
        <v>183894.23663883001</v>
      </c>
      <c r="C11" s="530"/>
      <c r="D11" s="530">
        <v>1496.8964645799999</v>
      </c>
      <c r="E11" s="530">
        <v>145846.85505710001</v>
      </c>
      <c r="F11" s="470">
        <f>+E11*100/B11</f>
        <v>79.310182702215172</v>
      </c>
      <c r="G11" s="471">
        <v>98</v>
      </c>
      <c r="H11" s="481">
        <f>+F11-G11</f>
        <v>-18.689817297784828</v>
      </c>
      <c r="I11" s="532">
        <v>147343.75152168001</v>
      </c>
      <c r="J11" s="470">
        <f>+I11*100/B11</f>
        <v>80.124181276580458</v>
      </c>
      <c r="K11" s="470">
        <v>81</v>
      </c>
      <c r="L11" s="544">
        <f>+J11-K11</f>
        <v>-0.87581872341954181</v>
      </c>
      <c r="M11" s="472">
        <f>+B11-I11</f>
        <v>36550.485117150005</v>
      </c>
      <c r="N11" s="468"/>
      <c r="O11" s="468"/>
      <c r="P11" s="68"/>
      <c r="Q11" s="533">
        <f>+D11+E11</f>
        <v>147343.75152168001</v>
      </c>
    </row>
    <row r="12" spans="1:20" ht="20.25" customHeight="1" x14ac:dyDescent="0.55000000000000004">
      <c r="A12" s="474" t="s">
        <v>11</v>
      </c>
      <c r="B12" s="531">
        <v>35675.851289099999</v>
      </c>
      <c r="C12" s="530"/>
      <c r="D12" s="530">
        <v>9902.5731299100007</v>
      </c>
      <c r="E12" s="530">
        <v>15914.204115250001</v>
      </c>
      <c r="F12" s="470">
        <f>+E12*100/B12</f>
        <v>44.607776801985516</v>
      </c>
      <c r="G12" s="471">
        <v>75</v>
      </c>
      <c r="H12" s="481">
        <f>+F12-G12</f>
        <v>-30.392223198014484</v>
      </c>
      <c r="I12" s="532">
        <v>25816.777245159999</v>
      </c>
      <c r="J12" s="470">
        <f t="shared" ref="J12" si="0">+I12*100/B12</f>
        <v>72.364852728960031</v>
      </c>
      <c r="K12" s="470">
        <v>74</v>
      </c>
      <c r="L12" s="544">
        <f>+J12-K12</f>
        <v>-1.635147271039969</v>
      </c>
      <c r="M12" s="472">
        <f>+B12-I12</f>
        <v>9859.0740439399997</v>
      </c>
      <c r="N12" s="468"/>
      <c r="O12" s="468"/>
      <c r="P12" s="68"/>
      <c r="Q12" s="533">
        <f>+D12+E12</f>
        <v>25816.777245160003</v>
      </c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172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12710647722.050001</v>
      </c>
      <c r="C16" s="78">
        <f>+C17+C18</f>
        <v>0</v>
      </c>
      <c r="D16" s="79">
        <f>+D17+D18</f>
        <v>340058260.55000007</v>
      </c>
      <c r="E16" s="80">
        <f>+E17+E18</f>
        <v>10344554798.34</v>
      </c>
      <c r="F16" s="50">
        <f>+E16*100/B16</f>
        <v>81.384953973624931</v>
      </c>
      <c r="G16" s="435">
        <v>93</v>
      </c>
      <c r="H16" s="436">
        <f>+F16-G16</f>
        <v>-11.615046026375069</v>
      </c>
      <c r="I16" s="82">
        <f>+C16+D16+E16</f>
        <v>10684613058.889999</v>
      </c>
      <c r="J16" s="50">
        <f>+I16*100/B16</f>
        <v>84.06033502411286</v>
      </c>
      <c r="K16" s="465">
        <v>80</v>
      </c>
      <c r="L16" s="545">
        <f>+J16-K16</f>
        <v>4.0603350241128595</v>
      </c>
      <c r="M16" s="83">
        <f>+B16-I16</f>
        <v>2026034663.1600018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10908851329.27</v>
      </c>
      <c r="C17" s="88" t="s">
        <v>34</v>
      </c>
      <c r="D17" s="89">
        <v>71952434.970000029</v>
      </c>
      <c r="E17" s="90">
        <v>9247123868.8899994</v>
      </c>
      <c r="F17" s="64">
        <f>+E17*100/B17</f>
        <v>84.767163744166638</v>
      </c>
      <c r="G17" s="437">
        <v>98</v>
      </c>
      <c r="H17" s="438">
        <f>+F17-G17</f>
        <v>-13.232836255833362</v>
      </c>
      <c r="I17" s="92">
        <v>9319076303.8599987</v>
      </c>
      <c r="J17" s="64">
        <f>+I17*100/B17</f>
        <v>85.426742216713421</v>
      </c>
      <c r="K17" s="470">
        <v>81</v>
      </c>
      <c r="L17" s="546">
        <f>+J17-K17</f>
        <v>4.4267422167134214</v>
      </c>
      <c r="M17" s="93">
        <f>+B17-I17</f>
        <v>1589775025.4100018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1801796392.78</v>
      </c>
      <c r="C18" s="570" t="s">
        <v>34</v>
      </c>
      <c r="D18" s="571">
        <v>268105825.58000004</v>
      </c>
      <c r="E18" s="572">
        <v>1097430929.4499998</v>
      </c>
      <c r="F18" s="573">
        <f>+E18*100/B18</f>
        <v>60.907599429520921</v>
      </c>
      <c r="G18" s="574">
        <v>75</v>
      </c>
      <c r="H18" s="575">
        <f t="shared" ref="H18" si="1">+F18-G18</f>
        <v>-14.092400570479079</v>
      </c>
      <c r="I18" s="576">
        <v>1365536755.0299997</v>
      </c>
      <c r="J18" s="573">
        <f t="shared" ref="J18" si="2">+I18*100/B18</f>
        <v>75.787517418830362</v>
      </c>
      <c r="K18" s="470">
        <v>74</v>
      </c>
      <c r="L18" s="577">
        <f>+J18-K18</f>
        <v>1.7875174188303617</v>
      </c>
      <c r="M18" s="578">
        <f>+B18-I18</f>
        <v>436259637.75000024</v>
      </c>
      <c r="N18" s="468">
        <v>5</v>
      </c>
      <c r="O18" s="468">
        <v>29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1812252337.2</v>
      </c>
      <c r="C21" s="548">
        <v>151406051.07999998</v>
      </c>
      <c r="D21" s="548">
        <v>572196555.88999999</v>
      </c>
      <c r="E21" s="548">
        <v>1084257382.1199999</v>
      </c>
      <c r="F21" s="550">
        <f>+E21*100/B21</f>
        <v>59.829272108718563</v>
      </c>
      <c r="G21" s="210"/>
      <c r="H21" s="210"/>
      <c r="I21" s="548">
        <f>+D21+E21</f>
        <v>1656453938.0099998</v>
      </c>
      <c r="J21" s="550">
        <f>+I21*100/B21</f>
        <v>91.403051551269357</v>
      </c>
      <c r="K21" s="4"/>
      <c r="L21" s="548">
        <v>4392348.1100000003</v>
      </c>
      <c r="M21" s="548">
        <f>B21-E21</f>
        <v>727994955.08000016</v>
      </c>
      <c r="N21" s="213"/>
      <c r="O21" s="214"/>
      <c r="R21" s="212"/>
    </row>
    <row r="22" spans="1:20" s="542" customFormat="1" ht="73.900000000000006" customHeight="1" x14ac:dyDescent="0.2">
      <c r="A22" s="579" t="s">
        <v>2</v>
      </c>
      <c r="B22" s="580" t="s">
        <v>14</v>
      </c>
      <c r="C22" s="581" t="s">
        <v>48</v>
      </c>
      <c r="D22" s="582" t="s">
        <v>49</v>
      </c>
      <c r="E22" s="582" t="s">
        <v>7</v>
      </c>
      <c r="F22" s="583" t="s">
        <v>17</v>
      </c>
      <c r="G22" s="583"/>
      <c r="H22" s="584"/>
      <c r="I22" s="585" t="s">
        <v>50</v>
      </c>
      <c r="J22" s="583" t="s">
        <v>21</v>
      </c>
      <c r="K22" s="583"/>
      <c r="L22" s="586" t="s">
        <v>141</v>
      </c>
      <c r="M22" s="587" t="s">
        <v>53</v>
      </c>
      <c r="N22" s="587"/>
      <c r="O22" s="588"/>
      <c r="Q22" s="542">
        <v>12</v>
      </c>
    </row>
    <row r="23" spans="1:20" s="215" customFormat="1" ht="26.25" customHeight="1" x14ac:dyDescent="0.2">
      <c r="A23" s="207" t="s">
        <v>110</v>
      </c>
      <c r="B23" s="547">
        <v>1812.25</v>
      </c>
      <c r="C23" s="548">
        <v>151406051.07999998</v>
      </c>
      <c r="D23" s="548">
        <v>572196555.88999999</v>
      </c>
      <c r="E23" s="589">
        <v>1084.25</v>
      </c>
      <c r="F23" s="549" t="s">
        <v>175</v>
      </c>
      <c r="G23" s="210"/>
      <c r="H23" s="210"/>
      <c r="I23" s="547">
        <v>1656.45</v>
      </c>
      <c r="J23" s="550">
        <f>+I23*100/B23</f>
        <v>91.402952131328462</v>
      </c>
      <c r="K23" s="4"/>
      <c r="L23" s="548">
        <v>4392348.1100000003</v>
      </c>
      <c r="M23" s="547">
        <v>728</v>
      </c>
      <c r="N23" s="213"/>
      <c r="O23" s="214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</row>
    <row r="25" spans="1:20" ht="17.25" customHeight="1" x14ac:dyDescent="0.2">
      <c r="A25" s="551" t="s">
        <v>176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1812252337.1999998</v>
      </c>
      <c r="I26" s="162">
        <f>B21-E21</f>
        <v>727994955.08000016</v>
      </c>
      <c r="L26" s="224"/>
      <c r="M26" s="162"/>
    </row>
    <row r="27" spans="1:20" s="225" customFormat="1" ht="15" hidden="1" thickBot="1" x14ac:dyDescent="0.25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12710647722.050001</v>
      </c>
      <c r="C30" s="245">
        <f>+C31+C32</f>
        <v>340058260.55000007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10908851329.27</v>
      </c>
      <c r="C31" s="253">
        <f>+D17</f>
        <v>71952434.970000029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1801796392.78</v>
      </c>
      <c r="C32" s="253">
        <f>D18</f>
        <v>268105825.58000004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8" hidden="1" thickBot="1" x14ac:dyDescent="0.25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8" hidden="1" thickBot="1" x14ac:dyDescent="0.25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 t="s">
        <v>72</v>
      </c>
      <c r="M53" s="237"/>
      <c r="N53" s="238"/>
    </row>
    <row r="54" spans="1:14" s="236" customFormat="1" ht="18" hidden="1" thickTop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8" hidden="1" thickBot="1" x14ac:dyDescent="0.25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12710647722.050001</v>
      </c>
      <c r="C66" s="267">
        <f>+C67+C68</f>
        <v>10344554798.34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10908851329.27</v>
      </c>
      <c r="C67" s="316">
        <f>+E17</f>
        <v>9247123868.8899994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1801796392.78</v>
      </c>
      <c r="C68" s="316">
        <f>+E18</f>
        <v>1097430929.4499998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8" hidden="1" thickBot="1" x14ac:dyDescent="0.25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 t="s">
        <v>15</v>
      </c>
      <c r="L85" s="1173" t="s">
        <v>16</v>
      </c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 t="s">
        <v>77</v>
      </c>
      <c r="J86" s="1158" t="s">
        <v>78</v>
      </c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 t="s">
        <v>79</v>
      </c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 t="s">
        <v>60</v>
      </c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12710647722.050001</v>
      </c>
      <c r="C89" s="340">
        <f>+C90+C91</f>
        <v>10344554798.34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340058260.55000007</v>
      </c>
    </row>
    <row r="90" spans="1:13" s="236" customFormat="1" ht="18" hidden="1" thickBot="1" x14ac:dyDescent="0.25">
      <c r="A90" s="244" t="s">
        <v>10</v>
      </c>
      <c r="B90" s="340">
        <f>+B17</f>
        <v>10908851329.27</v>
      </c>
      <c r="C90" s="340">
        <f>+E17</f>
        <v>9247123868.8899994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71952434.970000029</v>
      </c>
    </row>
    <row r="91" spans="1:13" s="236" customFormat="1" ht="18" hidden="1" thickBot="1" x14ac:dyDescent="0.25">
      <c r="A91" s="244" t="s">
        <v>11</v>
      </c>
      <c r="B91" s="340">
        <f>+B18</f>
        <v>1801796392.78</v>
      </c>
      <c r="C91" s="340">
        <f>+E18</f>
        <v>1097430929.4499998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268105825.58000004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 t="s">
        <v>81</v>
      </c>
      <c r="L94" s="1179" t="s">
        <v>16</v>
      </c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 t="s">
        <v>82</v>
      </c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8" hidden="1" thickBot="1" x14ac:dyDescent="0.25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 t="s">
        <v>60</v>
      </c>
      <c r="J108" s="308" t="s">
        <v>77</v>
      </c>
      <c r="K108" s="1173" t="s">
        <v>78</v>
      </c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 t="s">
        <v>79</v>
      </c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 t="s">
        <v>60</v>
      </c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8" hidden="1" thickBot="1" x14ac:dyDescent="0.25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12710647722.050001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10908851329.27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1801796392.78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1812252337.2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B6:C6"/>
    <mergeCell ref="D6:E6"/>
    <mergeCell ref="F6:G6"/>
    <mergeCell ref="B4:C4"/>
    <mergeCell ref="D4:E4"/>
    <mergeCell ref="F4:G4"/>
    <mergeCell ref="B5:C5"/>
    <mergeCell ref="D5:E5"/>
    <mergeCell ref="F5:G5"/>
    <mergeCell ref="A1:G1"/>
    <mergeCell ref="A2:A3"/>
    <mergeCell ref="B2:G2"/>
    <mergeCell ref="B3:C3"/>
    <mergeCell ref="D3:E3"/>
    <mergeCell ref="F3:G3"/>
    <mergeCell ref="A28:A29"/>
    <mergeCell ref="B28:B29"/>
    <mergeCell ref="E28:E29"/>
    <mergeCell ref="A7:L7"/>
    <mergeCell ref="M7:O7"/>
    <mergeCell ref="A13:L13"/>
    <mergeCell ref="M13:O13"/>
    <mergeCell ref="A24:O24"/>
    <mergeCell ref="A85:A88"/>
    <mergeCell ref="B85:B88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  <pageSetUpPr fitToPage="1"/>
  </sheetPr>
  <dimension ref="A1:T132"/>
  <sheetViews>
    <sheetView topLeftCell="A13" zoomScale="85" zoomScaleNormal="85" workbookViewId="0">
      <selection activeCell="J133" sqref="J13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177</v>
      </c>
      <c r="B1" s="1162"/>
      <c r="C1" s="1162"/>
      <c r="D1" s="1162"/>
      <c r="E1" s="1162"/>
      <c r="F1" s="1162"/>
      <c r="G1" s="1162"/>
    </row>
    <row r="2" spans="1:20" ht="24" customHeight="1" x14ac:dyDescent="0.2">
      <c r="A2" s="1204" t="s">
        <v>2</v>
      </c>
      <c r="B2" s="1206" t="s">
        <v>178</v>
      </c>
      <c r="C2" s="1207"/>
      <c r="D2" s="1207"/>
      <c r="E2" s="1207"/>
      <c r="F2" s="1207"/>
      <c r="G2" s="1208"/>
    </row>
    <row r="3" spans="1:20" ht="24" customHeight="1" x14ac:dyDescent="0.2">
      <c r="A3" s="1205"/>
      <c r="B3" s="1206" t="s">
        <v>3</v>
      </c>
      <c r="C3" s="1208"/>
      <c r="D3" s="1206" t="s">
        <v>4</v>
      </c>
      <c r="E3" s="1208"/>
      <c r="F3" s="1206" t="s">
        <v>5</v>
      </c>
      <c r="G3" s="1208"/>
    </row>
    <row r="4" spans="1:20" ht="24" customHeight="1" x14ac:dyDescent="0.2">
      <c r="A4" s="473" t="s">
        <v>9</v>
      </c>
      <c r="B4" s="1213">
        <v>47</v>
      </c>
      <c r="C4" s="1214"/>
      <c r="D4" s="1215">
        <v>80</v>
      </c>
      <c r="E4" s="1216"/>
      <c r="F4" s="1213">
        <v>100</v>
      </c>
      <c r="G4" s="1214"/>
    </row>
    <row r="5" spans="1:20" ht="24" customHeight="1" x14ac:dyDescent="0.2">
      <c r="A5" s="473" t="s">
        <v>10</v>
      </c>
      <c r="B5" s="1217">
        <v>48</v>
      </c>
      <c r="C5" s="1218"/>
      <c r="D5" s="1219">
        <v>81</v>
      </c>
      <c r="E5" s="1220"/>
      <c r="F5" s="1217">
        <v>100</v>
      </c>
      <c r="G5" s="1218"/>
    </row>
    <row r="6" spans="1:20" ht="24" customHeight="1" x14ac:dyDescent="0.2">
      <c r="A6" s="473" t="s">
        <v>11</v>
      </c>
      <c r="B6" s="1209">
        <v>39</v>
      </c>
      <c r="C6" s="1210"/>
      <c r="D6" s="1211">
        <v>74</v>
      </c>
      <c r="E6" s="1212"/>
      <c r="F6" s="1209">
        <v>100</v>
      </c>
      <c r="G6" s="1210"/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179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229469.98400617001</v>
      </c>
      <c r="C10" s="464"/>
      <c r="D10" s="478">
        <f>+D11+D12</f>
        <v>11538.244543360001</v>
      </c>
      <c r="E10" s="475">
        <f>+E11+E12</f>
        <v>167259.83890033999</v>
      </c>
      <c r="F10" s="465">
        <f>+E10*100/B10</f>
        <v>72.889637232834204</v>
      </c>
      <c r="G10" s="466">
        <v>93</v>
      </c>
      <c r="H10" s="480">
        <f>+F10-G10</f>
        <v>-20.110362767165796</v>
      </c>
      <c r="I10" s="482">
        <f>+I11+I12</f>
        <v>178798.08344370002</v>
      </c>
      <c r="J10" s="465">
        <f>+I10*100/B10</f>
        <v>77.917852401511681</v>
      </c>
      <c r="K10" s="465">
        <v>80</v>
      </c>
      <c r="L10" s="543">
        <f>+J10-K10</f>
        <v>-2.0821475984883193</v>
      </c>
      <c r="M10" s="467">
        <f>+B10-I10</f>
        <v>50671.900562469993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41">
        <v>193221.44558669001</v>
      </c>
      <c r="C11" s="530"/>
      <c r="D11" s="530">
        <v>1451.8511471700001</v>
      </c>
      <c r="E11" s="530">
        <v>150048.43603188</v>
      </c>
      <c r="F11" s="470">
        <f>+E11*100/B11</f>
        <v>77.656201968823297</v>
      </c>
      <c r="G11" s="471">
        <v>98</v>
      </c>
      <c r="H11" s="481">
        <f>+F11-G11</f>
        <v>-20.343798031176703</v>
      </c>
      <c r="I11" s="532">
        <v>151500.28717905001</v>
      </c>
      <c r="J11" s="470">
        <f>+I11*100/B11</f>
        <v>78.407594311822109</v>
      </c>
      <c r="K11" s="470">
        <v>81</v>
      </c>
      <c r="L11" s="544">
        <f>+J11-K11</f>
        <v>-2.592405688177891</v>
      </c>
      <c r="M11" s="472">
        <f>+B11-I11</f>
        <v>41721.158407640003</v>
      </c>
      <c r="N11" s="468"/>
      <c r="O11" s="468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531">
        <v>36248.538419479999</v>
      </c>
      <c r="C12" s="530"/>
      <c r="D12" s="530">
        <v>10086.39339619</v>
      </c>
      <c r="E12" s="530">
        <v>17211.402868460002</v>
      </c>
      <c r="F12" s="470">
        <f>+E12*100/B12</f>
        <v>47.481646485394783</v>
      </c>
      <c r="G12" s="471">
        <v>75</v>
      </c>
      <c r="H12" s="481">
        <f>+F12-G12</f>
        <v>-27.518353514605217</v>
      </c>
      <c r="I12" s="532">
        <v>27297.796264650002</v>
      </c>
      <c r="J12" s="470">
        <f t="shared" ref="J12" si="0">+I12*100/B12</f>
        <v>75.307301907599509</v>
      </c>
      <c r="K12" s="470">
        <v>74</v>
      </c>
      <c r="L12" s="590">
        <f>+J12-K12</f>
        <v>1.3073019075995091</v>
      </c>
      <c r="M12" s="472">
        <f>+B12-I12</f>
        <v>8950.7421548299972</v>
      </c>
      <c r="N12" s="468"/>
      <c r="O12" s="468"/>
      <c r="P12" s="68"/>
      <c r="Q12" s="533">
        <f>+D12+E12</f>
        <v>27297.796264650002</v>
      </c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180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13036931829.1</v>
      </c>
      <c r="C16" s="78">
        <f>+C17+C18</f>
        <v>0</v>
      </c>
      <c r="D16" s="79">
        <f>+D17+D18</f>
        <v>374670932.29999995</v>
      </c>
      <c r="E16" s="80">
        <f>+E17+E18</f>
        <v>10343974868.75</v>
      </c>
      <c r="F16" s="50">
        <f>+E16*100/B16</f>
        <v>79.343629347366871</v>
      </c>
      <c r="G16" s="435">
        <v>93</v>
      </c>
      <c r="H16" s="436">
        <f>+F16-G16</f>
        <v>-13.656370652633129</v>
      </c>
      <c r="I16" s="82">
        <f>+C16+D16+E16</f>
        <v>10718645801.049999</v>
      </c>
      <c r="J16" s="50">
        <f>+I16*100/B16</f>
        <v>82.217548895398011</v>
      </c>
      <c r="K16" s="465">
        <v>80</v>
      </c>
      <c r="L16" s="545">
        <f>+J16-K16</f>
        <v>2.2175488953980107</v>
      </c>
      <c r="M16" s="83">
        <f>+B16-I16</f>
        <v>2318286028.0500011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11203138698.32</v>
      </c>
      <c r="C17" s="88" t="s">
        <v>34</v>
      </c>
      <c r="D17" s="89">
        <v>92927997.479999989</v>
      </c>
      <c r="E17" s="90">
        <v>9246544733</v>
      </c>
      <c r="F17" s="64">
        <f>+E17*100/B17</f>
        <v>82.535305346050862</v>
      </c>
      <c r="G17" s="437">
        <v>98</v>
      </c>
      <c r="H17" s="438">
        <f>+F17-G17</f>
        <v>-15.464694653949138</v>
      </c>
      <c r="I17" s="92">
        <v>9339472730.4799995</v>
      </c>
      <c r="J17" s="64">
        <f>+I17*100/B17</f>
        <v>83.364787154518837</v>
      </c>
      <c r="K17" s="470">
        <v>81</v>
      </c>
      <c r="L17" s="546">
        <f>+J17-K17</f>
        <v>2.3647871545188366</v>
      </c>
      <c r="M17" s="93">
        <f>+B17-I17</f>
        <v>1863665967.8400002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1833793130.78</v>
      </c>
      <c r="C18" s="570" t="s">
        <v>34</v>
      </c>
      <c r="D18" s="571">
        <v>281742934.81999993</v>
      </c>
      <c r="E18" s="572">
        <v>1097430135.75</v>
      </c>
      <c r="F18" s="573">
        <f>+E18*100/B18</f>
        <v>59.844816589710447</v>
      </c>
      <c r="G18" s="574">
        <v>75</v>
      </c>
      <c r="H18" s="575">
        <f t="shared" ref="H18" si="1">+F18-G18</f>
        <v>-15.155183410289553</v>
      </c>
      <c r="I18" s="576">
        <v>1379173070.5699999</v>
      </c>
      <c r="J18" s="573">
        <f t="shared" ref="J18" si="2">+I18*100/B18</f>
        <v>75.20875977888366</v>
      </c>
      <c r="K18" s="470">
        <v>74</v>
      </c>
      <c r="L18" s="577">
        <f>+J18-K18</f>
        <v>1.2087597788836604</v>
      </c>
      <c r="M18" s="578">
        <f>+B18-I18</f>
        <v>454620060.21000004</v>
      </c>
      <c r="N18" s="468">
        <v>4</v>
      </c>
      <c r="O18" s="468">
        <v>33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1812232932.6000001</v>
      </c>
      <c r="C21" s="548">
        <v>108550165.61999999</v>
      </c>
      <c r="D21" s="548">
        <v>590322113.78999996</v>
      </c>
      <c r="E21" s="548">
        <v>1108987709.6799998</v>
      </c>
      <c r="F21" s="550">
        <f>+E21*100/B21</f>
        <v>61.19454567514903</v>
      </c>
      <c r="G21" s="210"/>
      <c r="H21" s="210"/>
      <c r="I21" s="548">
        <f>+D21+E21</f>
        <v>1699309823.4699998</v>
      </c>
      <c r="J21" s="550">
        <f>+I21*100/B21</f>
        <v>93.768841350433334</v>
      </c>
      <c r="K21" s="4"/>
      <c r="L21" s="548">
        <v>4372943.5100000007</v>
      </c>
      <c r="M21" s="548">
        <f>B21-E21</f>
        <v>703245222.92000031</v>
      </c>
      <c r="N21" s="213"/>
      <c r="O21" s="214"/>
      <c r="R21" s="212"/>
    </row>
    <row r="22" spans="1:20" s="542" customFormat="1" ht="73.900000000000006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customHeight="1" x14ac:dyDescent="0.2">
      <c r="A23" s="591" t="s">
        <v>110</v>
      </c>
      <c r="B23" s="592">
        <v>1812232932.5999999</v>
      </c>
      <c r="C23" s="592">
        <v>108550165.61999999</v>
      </c>
      <c r="D23" s="592">
        <v>590322113.78999996</v>
      </c>
      <c r="E23" s="592">
        <v>1108987709.6799998</v>
      </c>
      <c r="F23" s="593">
        <f>+E23*100/B23</f>
        <v>61.194545675149037</v>
      </c>
      <c r="G23" s="594"/>
      <c r="H23" s="594"/>
      <c r="I23" s="596">
        <f>+D23+E23</f>
        <v>1699309823.4699998</v>
      </c>
      <c r="J23" s="593">
        <f>+I23*100/B23</f>
        <v>93.768841350433348</v>
      </c>
      <c r="K23" s="470"/>
      <c r="L23" s="596">
        <v>4372943.5100000007</v>
      </c>
      <c r="M23" s="595">
        <v>703.24</v>
      </c>
      <c r="N23" s="5"/>
      <c r="O23" s="5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1812232932.5999997</v>
      </c>
      <c r="I26" s="162">
        <f>B21-E21</f>
        <v>703245222.92000031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13036931829.1</v>
      </c>
      <c r="C30" s="245">
        <f>+C31+C32</f>
        <v>374670932.29999995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11203138698.32</v>
      </c>
      <c r="C31" s="253">
        <f>+D17</f>
        <v>92927997.479999989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1833793130.78</v>
      </c>
      <c r="C32" s="253">
        <f>D18</f>
        <v>281742934.81999993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13036931829.1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11203138698.32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1833793130.78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 t="s">
        <v>15</v>
      </c>
      <c r="L85" s="1173" t="s">
        <v>16</v>
      </c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 t="s">
        <v>77</v>
      </c>
      <c r="J86" s="1158" t="s">
        <v>78</v>
      </c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 t="s">
        <v>79</v>
      </c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 t="s">
        <v>60</v>
      </c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13036931829.1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374670932.29999995</v>
      </c>
    </row>
    <row r="90" spans="1:13" s="236" customFormat="1" ht="18" hidden="1" thickBot="1" x14ac:dyDescent="0.25">
      <c r="A90" s="244" t="s">
        <v>10</v>
      </c>
      <c r="B90" s="340">
        <f>+B17</f>
        <v>11203138698.32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92927997.479999989</v>
      </c>
    </row>
    <row r="91" spans="1:13" s="236" customFormat="1" ht="18" hidden="1" thickBot="1" x14ac:dyDescent="0.25">
      <c r="A91" s="244" t="s">
        <v>11</v>
      </c>
      <c r="B91" s="340">
        <f>+B18</f>
        <v>1833793130.78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281742934.81999993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 t="s">
        <v>81</v>
      </c>
      <c r="L94" s="1179" t="s">
        <v>16</v>
      </c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 t="s">
        <v>82</v>
      </c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 t="s">
        <v>60</v>
      </c>
      <c r="J108" s="308" t="s">
        <v>77</v>
      </c>
      <c r="K108" s="1173" t="s">
        <v>78</v>
      </c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 t="s">
        <v>79</v>
      </c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 t="s">
        <v>60</v>
      </c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13036931829.1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11203138698.32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1833793130.78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  <pageSetUpPr fitToPage="1"/>
  </sheetPr>
  <dimension ref="A1:T132"/>
  <sheetViews>
    <sheetView topLeftCell="A7" zoomScale="85" zoomScaleNormal="85" workbookViewId="0">
      <selection activeCell="H129" sqref="H129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177</v>
      </c>
      <c r="B1" s="1162"/>
      <c r="C1" s="1162"/>
      <c r="D1" s="1162"/>
      <c r="E1" s="1162"/>
      <c r="F1" s="1162"/>
      <c r="G1" s="1162"/>
    </row>
    <row r="2" spans="1:20" ht="24" customHeight="1" x14ac:dyDescent="0.2">
      <c r="A2" s="1204" t="s">
        <v>2</v>
      </c>
      <c r="B2" s="1206" t="s">
        <v>178</v>
      </c>
      <c r="C2" s="1207"/>
      <c r="D2" s="1207"/>
      <c r="E2" s="1207"/>
      <c r="F2" s="1207"/>
      <c r="G2" s="1208"/>
    </row>
    <row r="3" spans="1:20" ht="24" customHeight="1" x14ac:dyDescent="0.2">
      <c r="A3" s="1205"/>
      <c r="B3" s="1206" t="s">
        <v>3</v>
      </c>
      <c r="C3" s="1208"/>
      <c r="D3" s="1206" t="s">
        <v>4</v>
      </c>
      <c r="E3" s="1208"/>
      <c r="F3" s="1206" t="s">
        <v>5</v>
      </c>
      <c r="G3" s="1208"/>
    </row>
    <row r="4" spans="1:20" ht="24" customHeight="1" x14ac:dyDescent="0.2">
      <c r="A4" s="473" t="s">
        <v>9</v>
      </c>
      <c r="B4" s="1213">
        <v>47</v>
      </c>
      <c r="C4" s="1214"/>
      <c r="D4" s="1215">
        <v>80</v>
      </c>
      <c r="E4" s="1216"/>
      <c r="F4" s="1213">
        <v>100</v>
      </c>
      <c r="G4" s="1214"/>
    </row>
    <row r="5" spans="1:20" ht="24" customHeight="1" x14ac:dyDescent="0.2">
      <c r="A5" s="473" t="s">
        <v>10</v>
      </c>
      <c r="B5" s="1217">
        <v>48</v>
      </c>
      <c r="C5" s="1218"/>
      <c r="D5" s="1219">
        <v>81</v>
      </c>
      <c r="E5" s="1220"/>
      <c r="F5" s="1217">
        <v>100</v>
      </c>
      <c r="G5" s="1218"/>
    </row>
    <row r="6" spans="1:20" ht="24" customHeight="1" x14ac:dyDescent="0.2">
      <c r="A6" s="473" t="s">
        <v>11</v>
      </c>
      <c r="B6" s="1209">
        <v>39</v>
      </c>
      <c r="C6" s="1210"/>
      <c r="D6" s="1211">
        <v>74</v>
      </c>
      <c r="E6" s="1212"/>
      <c r="F6" s="1209">
        <v>100</v>
      </c>
      <c r="G6" s="1210"/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182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183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13470046828.460001</v>
      </c>
      <c r="C16" s="78">
        <f>+C17+C18</f>
        <v>0</v>
      </c>
      <c r="D16" s="79">
        <f>+D17+D18</f>
        <v>411187897.89000005</v>
      </c>
      <c r="E16" s="80">
        <f>+E17+E18</f>
        <v>10343974868.75</v>
      </c>
      <c r="F16" s="50">
        <f>+E16*100/B16</f>
        <v>76.792419510338121</v>
      </c>
      <c r="G16" s="435">
        <v>93</v>
      </c>
      <c r="H16" s="436">
        <f>+F16-G16</f>
        <v>-16.207580489661879</v>
      </c>
      <c r="I16" s="82">
        <f>+C16+D16+E16</f>
        <v>10755162766.639999</v>
      </c>
      <c r="J16" s="50">
        <f>+I16*100/B16</f>
        <v>79.845028778341771</v>
      </c>
      <c r="K16" s="465">
        <v>80</v>
      </c>
      <c r="L16" s="53">
        <f>+J16-K16</f>
        <v>-0.1549712216582293</v>
      </c>
      <c r="M16" s="83">
        <f>+B16-I16</f>
        <v>2714884061.8200016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11541215791.68</v>
      </c>
      <c r="C17" s="88" t="s">
        <v>34</v>
      </c>
      <c r="D17" s="89">
        <v>106613464.88</v>
      </c>
      <c r="E17" s="90">
        <v>9246544733</v>
      </c>
      <c r="F17" s="64">
        <f>+E17*100/B17</f>
        <v>80.117596793102024</v>
      </c>
      <c r="G17" s="437">
        <v>98</v>
      </c>
      <c r="H17" s="438">
        <f>+F17-G17</f>
        <v>-17.882403206897976</v>
      </c>
      <c r="I17" s="92">
        <v>9353158197.8800011</v>
      </c>
      <c r="J17" s="64">
        <f>+I17*100/B17</f>
        <v>81.041359651403809</v>
      </c>
      <c r="K17" s="470">
        <v>81</v>
      </c>
      <c r="L17" s="546">
        <f>+J17-K17</f>
        <v>4.1359651403809039E-2</v>
      </c>
      <c r="M17" s="93">
        <f>+B17-I17</f>
        <v>2188057593.7999992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1928831036.78</v>
      </c>
      <c r="C18" s="570" t="s">
        <v>34</v>
      </c>
      <c r="D18" s="571">
        <v>304574433.01000005</v>
      </c>
      <c r="E18" s="572">
        <v>1097430135.75</v>
      </c>
      <c r="F18" s="573">
        <f>+E18*100/B18</f>
        <v>56.896125934496332</v>
      </c>
      <c r="G18" s="574">
        <v>75</v>
      </c>
      <c r="H18" s="575">
        <f t="shared" ref="H18" si="1">+F18-G18</f>
        <v>-18.103874065503668</v>
      </c>
      <c r="I18" s="576">
        <v>1402004568.7599998</v>
      </c>
      <c r="J18" s="573">
        <f t="shared" ref="J18" si="2">+I18*100/B18</f>
        <v>72.686748710789772</v>
      </c>
      <c r="K18" s="470">
        <v>74</v>
      </c>
      <c r="L18" s="612">
        <f>+J18-K18</f>
        <v>-1.3132512892102284</v>
      </c>
      <c r="M18" s="578">
        <f>+B18-I18</f>
        <v>526826468.02000022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1812232932.6000001</v>
      </c>
      <c r="C21" s="548">
        <v>103871506.25999999</v>
      </c>
      <c r="D21" s="548">
        <v>544001174.96000004</v>
      </c>
      <c r="E21" s="548">
        <v>1159984900.8599999</v>
      </c>
      <c r="F21" s="550">
        <f>+E21*100/B21</f>
        <v>64.008598452947012</v>
      </c>
      <c r="G21" s="210"/>
      <c r="H21" s="210"/>
      <c r="I21" s="548">
        <f>+D21+E21</f>
        <v>1703986075.8199999</v>
      </c>
      <c r="J21" s="550">
        <f>+I21*100/B21</f>
        <v>94.026879501372989</v>
      </c>
      <c r="K21" s="4"/>
      <c r="L21" s="548">
        <v>4375350.5199999996</v>
      </c>
      <c r="M21" s="548">
        <f>B21-E21</f>
        <v>652248031.74000025</v>
      </c>
      <c r="N21" s="213"/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1812232932.5999999</v>
      </c>
      <c r="I26" s="162">
        <f>B21-E21</f>
        <v>652248031.74000025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13470046828.460001</v>
      </c>
      <c r="C30" s="245">
        <f>+C31+C32</f>
        <v>411187897.89000005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11541215791.68</v>
      </c>
      <c r="C31" s="253">
        <f>+D17</f>
        <v>106613464.88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1928831036.78</v>
      </c>
      <c r="C32" s="253">
        <f>D18</f>
        <v>304574433.01000005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13470046828.460001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11541215791.68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1928831036.78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 t="s">
        <v>15</v>
      </c>
      <c r="L85" s="1173" t="s">
        <v>16</v>
      </c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 t="s">
        <v>77</v>
      </c>
      <c r="J86" s="1158" t="s">
        <v>78</v>
      </c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 t="s">
        <v>79</v>
      </c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 t="s">
        <v>60</v>
      </c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13470046828.460001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411187897.89000005</v>
      </c>
    </row>
    <row r="90" spans="1:13" s="236" customFormat="1" ht="18" hidden="1" thickBot="1" x14ac:dyDescent="0.25">
      <c r="A90" s="244" t="s">
        <v>10</v>
      </c>
      <c r="B90" s="340">
        <f>+B17</f>
        <v>11541215791.68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106613464.88</v>
      </c>
    </row>
    <row r="91" spans="1:13" s="236" customFormat="1" ht="18" hidden="1" thickBot="1" x14ac:dyDescent="0.25">
      <c r="A91" s="244" t="s">
        <v>11</v>
      </c>
      <c r="B91" s="340">
        <f>+B18</f>
        <v>1928831036.78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304574433.01000005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 t="s">
        <v>81</v>
      </c>
      <c r="L94" s="1179" t="s">
        <v>16</v>
      </c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 t="s">
        <v>82</v>
      </c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 t="s">
        <v>60</v>
      </c>
      <c r="J108" s="308" t="s">
        <v>77</v>
      </c>
      <c r="K108" s="1173" t="s">
        <v>78</v>
      </c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 t="s">
        <v>79</v>
      </c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 t="s">
        <v>60</v>
      </c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13470046828.460001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11541215791.68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1928831036.78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  <pageSetUpPr fitToPage="1"/>
  </sheetPr>
  <dimension ref="A1:T132"/>
  <sheetViews>
    <sheetView topLeftCell="A4" zoomScale="85" zoomScaleNormal="85" workbookViewId="0">
      <selection activeCell="Q8" sqref="Q8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177</v>
      </c>
      <c r="B1" s="1162"/>
      <c r="C1" s="1162"/>
      <c r="D1" s="1162"/>
      <c r="E1" s="1162"/>
      <c r="F1" s="1162"/>
      <c r="G1" s="1162"/>
    </row>
    <row r="2" spans="1:20" ht="24" customHeight="1" x14ac:dyDescent="0.2">
      <c r="A2" s="1204" t="s">
        <v>2</v>
      </c>
      <c r="B2" s="1206" t="s">
        <v>178</v>
      </c>
      <c r="C2" s="1207"/>
      <c r="D2" s="1207"/>
      <c r="E2" s="1207"/>
      <c r="F2" s="1207"/>
      <c r="G2" s="1208"/>
    </row>
    <row r="3" spans="1:20" ht="24" customHeight="1" x14ac:dyDescent="0.2">
      <c r="A3" s="1205"/>
      <c r="B3" s="1206" t="s">
        <v>3</v>
      </c>
      <c r="C3" s="1208"/>
      <c r="D3" s="1206" t="s">
        <v>4</v>
      </c>
      <c r="E3" s="1208"/>
      <c r="F3" s="1206" t="s">
        <v>5</v>
      </c>
      <c r="G3" s="1208"/>
    </row>
    <row r="4" spans="1:20" ht="24" customHeight="1" x14ac:dyDescent="0.2">
      <c r="A4" s="473" t="s">
        <v>9</v>
      </c>
      <c r="B4" s="1213">
        <v>47</v>
      </c>
      <c r="C4" s="1214"/>
      <c r="D4" s="1215">
        <v>80</v>
      </c>
      <c r="E4" s="1216"/>
      <c r="F4" s="1213">
        <v>100</v>
      </c>
      <c r="G4" s="1214"/>
    </row>
    <row r="5" spans="1:20" ht="24" customHeight="1" x14ac:dyDescent="0.2">
      <c r="A5" s="473" t="s">
        <v>10</v>
      </c>
      <c r="B5" s="1217">
        <v>48</v>
      </c>
      <c r="C5" s="1218"/>
      <c r="D5" s="1219">
        <v>81</v>
      </c>
      <c r="E5" s="1220"/>
      <c r="F5" s="1217">
        <v>100</v>
      </c>
      <c r="G5" s="1218"/>
    </row>
    <row r="6" spans="1:20" ht="24" customHeight="1" x14ac:dyDescent="0.2">
      <c r="A6" s="473" t="s">
        <v>11</v>
      </c>
      <c r="B6" s="1209">
        <v>39</v>
      </c>
      <c r="C6" s="1210"/>
      <c r="D6" s="1211">
        <v>74</v>
      </c>
      <c r="E6" s="1212"/>
      <c r="F6" s="1209">
        <v>100</v>
      </c>
      <c r="G6" s="1210"/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184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184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13569230031.790001</v>
      </c>
      <c r="C16" s="78">
        <f>+C17+C18</f>
        <v>0</v>
      </c>
      <c r="D16" s="79">
        <f>+D17+D18</f>
        <v>376237192.10000002</v>
      </c>
      <c r="E16" s="80">
        <f>+E17+E18</f>
        <v>11611540850.9</v>
      </c>
      <c r="F16" s="50">
        <f>+E16*100/B16</f>
        <v>85.572584617524171</v>
      </c>
      <c r="G16" s="435">
        <v>93</v>
      </c>
      <c r="H16" s="436">
        <f>+F16-G16</f>
        <v>-7.4274153824758287</v>
      </c>
      <c r="I16" s="82">
        <f>+C16+D16+E16</f>
        <v>11987778043</v>
      </c>
      <c r="J16" s="50">
        <f>+I16*100/B16</f>
        <v>88.34530783924383</v>
      </c>
      <c r="K16" s="465">
        <v>80</v>
      </c>
      <c r="L16" s="545">
        <f>+J16-K16</f>
        <v>8.34530783924383</v>
      </c>
      <c r="M16" s="83">
        <f>+B16-I16</f>
        <v>1581451988.7900009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11636663411.67</v>
      </c>
      <c r="C17" s="88" t="s">
        <v>34</v>
      </c>
      <c r="D17" s="89">
        <v>67536166.00999999</v>
      </c>
      <c r="E17" s="90">
        <v>10303958270.08</v>
      </c>
      <c r="F17" s="64">
        <f>+E17*100/B17</f>
        <v>88.547360231683967</v>
      </c>
      <c r="G17" s="437">
        <v>98</v>
      </c>
      <c r="H17" s="438">
        <f>+F17-G17</f>
        <v>-9.4526397683160326</v>
      </c>
      <c r="I17" s="92">
        <v>10371494436.09</v>
      </c>
      <c r="J17" s="64">
        <f>+I17*100/B17</f>
        <v>89.127734206772644</v>
      </c>
      <c r="K17" s="470">
        <v>81</v>
      </c>
      <c r="L17" s="546">
        <f>+J17-K17</f>
        <v>8.1277342067726437</v>
      </c>
      <c r="M17" s="93">
        <f>+B17-I17</f>
        <v>1265168975.5799999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1932566620.1199999</v>
      </c>
      <c r="C18" s="570" t="s">
        <v>34</v>
      </c>
      <c r="D18" s="571">
        <v>308701026.09000003</v>
      </c>
      <c r="E18" s="572">
        <v>1307582580.8199999</v>
      </c>
      <c r="F18" s="573">
        <f>+E18*100/B18</f>
        <v>67.660414249461041</v>
      </c>
      <c r="G18" s="574">
        <v>75</v>
      </c>
      <c r="H18" s="575">
        <f t="shared" ref="H18" si="1">+F18-G18</f>
        <v>-7.3395857505389586</v>
      </c>
      <c r="I18" s="576">
        <v>1616283606.9099998</v>
      </c>
      <c r="J18" s="573">
        <f t="shared" ref="J18" si="2">+I18*100/B18</f>
        <v>83.63404345717403</v>
      </c>
      <c r="K18" s="470">
        <v>74</v>
      </c>
      <c r="L18" s="577">
        <f>+J18-K18</f>
        <v>9.6340434571740303</v>
      </c>
      <c r="M18" s="578">
        <f>+B18-I18</f>
        <v>316283013.21000004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77140725.519999996</v>
      </c>
      <c r="D21" s="548">
        <v>527321193.40999997</v>
      </c>
      <c r="E21" s="548">
        <v>1188660908.0899999</v>
      </c>
      <c r="F21" s="550">
        <f>+E21*100/B21</f>
        <v>66.270523532130966</v>
      </c>
      <c r="G21" s="210"/>
      <c r="H21" s="210"/>
      <c r="I21" s="548">
        <f>+D21+E21</f>
        <v>1715982101.5</v>
      </c>
      <c r="J21" s="550">
        <f>+I21*100/B21</f>
        <v>95.669868054213012</v>
      </c>
      <c r="K21" s="4"/>
      <c r="L21" s="548">
        <v>0</v>
      </c>
      <c r="M21" s="548">
        <f>B21-E21-C21-D21-L21</f>
        <v>526664.09000003338</v>
      </c>
      <c r="N21" s="548">
        <f>B21-E21</f>
        <v>604988583.01999998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</row>
    <row r="25" spans="1:20" ht="17.25" customHeight="1" x14ac:dyDescent="0.2">
      <c r="A25" s="551" t="s">
        <v>185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1793122827.02</v>
      </c>
      <c r="I26" s="162">
        <f>B21-E21</f>
        <v>604988583.01999998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13569230031.790001</v>
      </c>
      <c r="C30" s="245">
        <f>+C31+C32</f>
        <v>376237192.10000002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11636663411.67</v>
      </c>
      <c r="C31" s="253">
        <f>+D17</f>
        <v>67536166.00999999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1932566620.1199999</v>
      </c>
      <c r="C32" s="253">
        <f>D18</f>
        <v>308701026.09000003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13569230031.790001</v>
      </c>
      <c r="C66" s="267">
        <f>+C67+C68</f>
        <v>11611540850.9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11636663411.67</v>
      </c>
      <c r="C67" s="316">
        <f>+E17</f>
        <v>10303958270.08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1932566620.1199999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 t="s">
        <v>15</v>
      </c>
      <c r="L85" s="1173" t="s">
        <v>16</v>
      </c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 t="s">
        <v>77</v>
      </c>
      <c r="J86" s="1158" t="s">
        <v>78</v>
      </c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 t="s">
        <v>79</v>
      </c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 t="s">
        <v>60</v>
      </c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13569230031.790001</v>
      </c>
      <c r="C89" s="340">
        <f>+C90+C91</f>
        <v>11611540850.9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376237192.10000002</v>
      </c>
    </row>
    <row r="90" spans="1:13" s="236" customFormat="1" ht="18" hidden="1" thickBot="1" x14ac:dyDescent="0.25">
      <c r="A90" s="244" t="s">
        <v>10</v>
      </c>
      <c r="B90" s="340">
        <f>+B17</f>
        <v>11636663411.67</v>
      </c>
      <c r="C90" s="340">
        <f>+E17</f>
        <v>10303958270.08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67536166.00999999</v>
      </c>
    </row>
    <row r="91" spans="1:13" s="236" customFormat="1" ht="18" hidden="1" thickBot="1" x14ac:dyDescent="0.25">
      <c r="A91" s="244" t="s">
        <v>11</v>
      </c>
      <c r="B91" s="340">
        <f>+B18</f>
        <v>1932566620.1199999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308701026.09000003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 t="s">
        <v>81</v>
      </c>
      <c r="L94" s="1179" t="s">
        <v>16</v>
      </c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 t="s">
        <v>82</v>
      </c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 t="s">
        <v>60</v>
      </c>
      <c r="J108" s="308" t="s">
        <v>77</v>
      </c>
      <c r="K108" s="1173" t="s">
        <v>78</v>
      </c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 t="s">
        <v>79</v>
      </c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 t="s">
        <v>60</v>
      </c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13569230031.790001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11636663411.67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1932566620.1199999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7030A0"/>
    <pageSetUpPr fitToPage="1"/>
  </sheetPr>
  <dimension ref="A1:T132"/>
  <sheetViews>
    <sheetView topLeftCell="A4" zoomScale="85" zoomScaleNormal="85" workbookViewId="0">
      <selection activeCell="M21" sqref="M2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177</v>
      </c>
      <c r="B1" s="1162"/>
      <c r="C1" s="1162"/>
      <c r="D1" s="1162"/>
      <c r="E1" s="1162"/>
      <c r="F1" s="1162"/>
      <c r="G1" s="1162"/>
    </row>
    <row r="2" spans="1:20" ht="24" customHeight="1" x14ac:dyDescent="0.2">
      <c r="A2" s="1204" t="s">
        <v>2</v>
      </c>
      <c r="B2" s="1206" t="s">
        <v>178</v>
      </c>
      <c r="C2" s="1207"/>
      <c r="D2" s="1207"/>
      <c r="E2" s="1207"/>
      <c r="F2" s="1207"/>
      <c r="G2" s="1208"/>
    </row>
    <row r="3" spans="1:20" ht="24" customHeight="1" x14ac:dyDescent="0.2">
      <c r="A3" s="1205"/>
      <c r="B3" s="1206" t="s">
        <v>3</v>
      </c>
      <c r="C3" s="1208"/>
      <c r="D3" s="1206" t="s">
        <v>4</v>
      </c>
      <c r="E3" s="1208"/>
      <c r="F3" s="1206" t="s">
        <v>5</v>
      </c>
      <c r="G3" s="1208"/>
    </row>
    <row r="4" spans="1:20" ht="24" customHeight="1" x14ac:dyDescent="0.2">
      <c r="A4" s="473" t="s">
        <v>9</v>
      </c>
      <c r="B4" s="1213">
        <v>47</v>
      </c>
      <c r="C4" s="1214"/>
      <c r="D4" s="1213">
        <v>80</v>
      </c>
      <c r="E4" s="1214"/>
      <c r="F4" s="1215">
        <v>100</v>
      </c>
      <c r="G4" s="1216"/>
    </row>
    <row r="5" spans="1:20" ht="24" customHeight="1" x14ac:dyDescent="0.2">
      <c r="A5" s="473" t="s">
        <v>10</v>
      </c>
      <c r="B5" s="1217">
        <v>48</v>
      </c>
      <c r="C5" s="1218"/>
      <c r="D5" s="1217">
        <v>81</v>
      </c>
      <c r="E5" s="1218"/>
      <c r="F5" s="1219">
        <v>100</v>
      </c>
      <c r="G5" s="1220"/>
    </row>
    <row r="6" spans="1:20" ht="24" customHeight="1" x14ac:dyDescent="0.2">
      <c r="A6" s="473" t="s">
        <v>11</v>
      </c>
      <c r="B6" s="1209">
        <v>39</v>
      </c>
      <c r="C6" s="1210"/>
      <c r="D6" s="1209">
        <v>74</v>
      </c>
      <c r="E6" s="1210"/>
      <c r="F6" s="1211">
        <v>100</v>
      </c>
      <c r="G6" s="1212"/>
    </row>
    <row r="7" spans="1:20" ht="20.25" customHeight="1" x14ac:dyDescent="0.2">
      <c r="A7" s="1162" t="s">
        <v>121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196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239516.75963275999</v>
      </c>
      <c r="C10" s="624"/>
      <c r="D10" s="478">
        <f>+D11+D12</f>
        <v>9612.4342381000006</v>
      </c>
      <c r="E10" s="475">
        <f>+E11+E12</f>
        <v>203964.67073133998</v>
      </c>
      <c r="F10" s="465">
        <f>+E10*100/B10</f>
        <v>85.156742703128415</v>
      </c>
      <c r="G10" s="466">
        <v>93</v>
      </c>
      <c r="H10" s="480">
        <f>+F10-G10</f>
        <v>-7.8432572968715846</v>
      </c>
      <c r="I10" s="482">
        <f>+I11+I12</f>
        <v>213577.10496944</v>
      </c>
      <c r="J10" s="465">
        <f>+I10*100/B10</f>
        <v>89.170004344125203</v>
      </c>
      <c r="K10" s="465">
        <v>100</v>
      </c>
      <c r="L10" s="126">
        <f>+J10-K10</f>
        <v>-10.829995655874797</v>
      </c>
      <c r="M10" s="467">
        <f>+B10-I10</f>
        <v>25939.654663319991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18">
        <v>201467.81309779</v>
      </c>
      <c r="C11" s="619"/>
      <c r="D11" s="619">
        <v>1235.0953373299999</v>
      </c>
      <c r="E11" s="619">
        <v>180130.21606442999</v>
      </c>
      <c r="F11" s="470">
        <f>+E11*100/B11</f>
        <v>89.408930039359191</v>
      </c>
      <c r="G11" s="471">
        <v>98</v>
      </c>
      <c r="H11" s="481">
        <f>+F11-G11</f>
        <v>-8.5910699606408087</v>
      </c>
      <c r="I11" s="621">
        <v>181365.31140176</v>
      </c>
      <c r="J11" s="470">
        <f>+I11*100/B11</f>
        <v>90.021978505185601</v>
      </c>
      <c r="K11" s="470">
        <v>100</v>
      </c>
      <c r="L11" s="111">
        <f>+J11-K11</f>
        <v>-9.9780214948143993</v>
      </c>
      <c r="M11" s="472">
        <f>+B11-I11</f>
        <v>20102.501696029998</v>
      </c>
      <c r="N11" s="605"/>
      <c r="O11" s="605"/>
      <c r="P11" s="68"/>
      <c r="Q11" s="533">
        <f>+D11+E11</f>
        <v>181365.31140175997</v>
      </c>
    </row>
    <row r="12" spans="1:20" ht="20.25" customHeight="1" x14ac:dyDescent="0.55000000000000004">
      <c r="A12" s="474" t="s">
        <v>11</v>
      </c>
      <c r="B12" s="620">
        <v>38048.946534969997</v>
      </c>
      <c r="C12" s="619"/>
      <c r="D12" s="619">
        <v>8377.3389007700007</v>
      </c>
      <c r="E12" s="619">
        <v>23834.454666909998</v>
      </c>
      <c r="F12" s="470">
        <f>+E12*100/B12</f>
        <v>62.641562612000961</v>
      </c>
      <c r="G12" s="471">
        <v>75</v>
      </c>
      <c r="H12" s="481">
        <f>+F12-G12</f>
        <v>-12.358437387999039</v>
      </c>
      <c r="I12" s="621">
        <v>32211.793567680001</v>
      </c>
      <c r="J12" s="470">
        <f t="shared" ref="J12" si="0">+I12*100/B12</f>
        <v>84.658831587031742</v>
      </c>
      <c r="K12" s="470">
        <v>100</v>
      </c>
      <c r="L12" s="111">
        <f>+J12-K12</f>
        <v>-15.341168412968258</v>
      </c>
      <c r="M12" s="472">
        <f>+B12-I12</f>
        <v>5837.152967289996</v>
      </c>
      <c r="N12" s="605"/>
      <c r="O12" s="605"/>
      <c r="P12" s="68"/>
      <c r="Q12" s="533">
        <f>+D12+E12</f>
        <v>32211.793567679997</v>
      </c>
    </row>
    <row r="13" spans="1:20" ht="20.25" customHeight="1" x14ac:dyDescent="0.2">
      <c r="A13" s="1162" t="s">
        <v>122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197</v>
      </c>
      <c r="N13" s="1169"/>
      <c r="O13" s="1169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14017329648.67</v>
      </c>
      <c r="C16" s="78">
        <f>+C17+C18</f>
        <v>0</v>
      </c>
      <c r="D16" s="79">
        <f>+D17+D18</f>
        <v>407386814.05999994</v>
      </c>
      <c r="E16" s="80">
        <f>+E17+E18</f>
        <v>11611128534.379999</v>
      </c>
      <c r="F16" s="50">
        <f>+E16*100/B16</f>
        <v>82.834097687655458</v>
      </c>
      <c r="G16" s="435">
        <v>93</v>
      </c>
      <c r="H16" s="436">
        <f>+F16-G16</f>
        <v>-10.165902312344542</v>
      </c>
      <c r="I16" s="82">
        <f>+C16+D16+E16</f>
        <v>12018515348.439999</v>
      </c>
      <c r="J16" s="50">
        <f>+I16*100/B16</f>
        <v>85.740405980823496</v>
      </c>
      <c r="K16" s="50">
        <v>100</v>
      </c>
      <c r="L16" s="622">
        <f>+J16-K16</f>
        <v>-14.259594019176504</v>
      </c>
      <c r="M16" s="83">
        <f>+B16-I16</f>
        <v>1998814300.2300014</v>
      </c>
      <c r="N16" s="468">
        <v>9</v>
      </c>
      <c r="O16" s="468">
        <v>20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12079114121.09</v>
      </c>
      <c r="C17" s="88" t="s">
        <v>34</v>
      </c>
      <c r="D17" s="89">
        <v>86195437.659999967</v>
      </c>
      <c r="E17" s="90">
        <v>10303545953.559999</v>
      </c>
      <c r="F17" s="64">
        <f>+E17*100/B17</f>
        <v>85.300510039640429</v>
      </c>
      <c r="G17" s="437">
        <v>98</v>
      </c>
      <c r="H17" s="438">
        <f>+F17-G17</f>
        <v>-12.699489960359571</v>
      </c>
      <c r="I17" s="92">
        <v>10389741391.219999</v>
      </c>
      <c r="J17" s="64">
        <f>+I17*100/B17</f>
        <v>86.014100761575094</v>
      </c>
      <c r="K17" s="64">
        <v>100</v>
      </c>
      <c r="L17" s="625">
        <f>+J17-K17</f>
        <v>-13.985899238424906</v>
      </c>
      <c r="M17" s="93">
        <f>+B17-I17</f>
        <v>1689372729.8700008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1938215527.5799999</v>
      </c>
      <c r="C18" s="570" t="s">
        <v>34</v>
      </c>
      <c r="D18" s="571">
        <v>321191376.39999998</v>
      </c>
      <c r="E18" s="572">
        <v>1307582580.8199999</v>
      </c>
      <c r="F18" s="573">
        <f>+E18*100/B18</f>
        <v>67.46321872947793</v>
      </c>
      <c r="G18" s="574">
        <v>75</v>
      </c>
      <c r="H18" s="575">
        <f t="shared" ref="H18" si="1">+F18-G18</f>
        <v>-7.53678127052207</v>
      </c>
      <c r="I18" s="576">
        <v>1628773957.2199998</v>
      </c>
      <c r="J18" s="573">
        <f t="shared" ref="J18" si="2">+I18*100/B18</f>
        <v>84.034718226287239</v>
      </c>
      <c r="K18" s="573">
        <v>100</v>
      </c>
      <c r="L18" s="623">
        <f>+J18-K18</f>
        <v>-15.965281773712761</v>
      </c>
      <c r="M18" s="578">
        <f>+B18-I18</f>
        <v>309441570.36000013</v>
      </c>
      <c r="N18" s="468">
        <v>12</v>
      </c>
      <c r="O18" s="468">
        <v>38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74249573.629999995</v>
      </c>
      <c r="D21" s="548">
        <v>482752604.14999998</v>
      </c>
      <c r="E21" s="548">
        <v>1236047581.1299999</v>
      </c>
      <c r="F21" s="550">
        <f>+E21*100/B21</f>
        <v>68.912437310428572</v>
      </c>
      <c r="G21" s="210"/>
      <c r="H21" s="210"/>
      <c r="I21" s="548">
        <f>+D21+E21</f>
        <v>1718800185.2799997</v>
      </c>
      <c r="J21" s="550">
        <f>+I21*100/B21</f>
        <v>95.826982573742441</v>
      </c>
      <c r="K21" s="4"/>
      <c r="L21" s="617">
        <v>73068.11</v>
      </c>
      <c r="M21" s="617">
        <f>B21-E21-C21-D21-L21</f>
        <v>526664.0900000477</v>
      </c>
      <c r="N21" s="548">
        <f>B21-E21</f>
        <v>557601909.98000002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</row>
    <row r="25" spans="1:20" ht="17.25" customHeight="1" x14ac:dyDescent="0.2">
      <c r="A25" s="551" t="s">
        <v>198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1793122827.0199997</v>
      </c>
      <c r="I26" s="162">
        <f>B21-E21</f>
        <v>557601909.98000002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14017329648.67</v>
      </c>
      <c r="C30" s="245">
        <f>+C31+C32</f>
        <v>407386814.05999994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12079114121.09</v>
      </c>
      <c r="C31" s="253">
        <f>+D17</f>
        <v>86195437.659999967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1938215527.5799999</v>
      </c>
      <c r="C32" s="253">
        <f>D18</f>
        <v>321191376.39999998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14017329648.67</v>
      </c>
      <c r="C66" s="267">
        <f>+C67+C68</f>
        <v>11611128534.379999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12079114121.09</v>
      </c>
      <c r="C67" s="316">
        <f>+E17</f>
        <v>10303545953.559999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1938215527.5799999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 t="s">
        <v>15</v>
      </c>
      <c r="L85" s="1173" t="s">
        <v>16</v>
      </c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 t="s">
        <v>77</v>
      </c>
      <c r="J86" s="1158" t="s">
        <v>78</v>
      </c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 t="s">
        <v>79</v>
      </c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 t="s">
        <v>60</v>
      </c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14017329648.67</v>
      </c>
      <c r="C89" s="340">
        <f>+C90+C91</f>
        <v>11611128534.379999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407386814.05999994</v>
      </c>
    </row>
    <row r="90" spans="1:13" s="236" customFormat="1" ht="18" hidden="1" thickBot="1" x14ac:dyDescent="0.25">
      <c r="A90" s="244" t="s">
        <v>10</v>
      </c>
      <c r="B90" s="340">
        <f>+B17</f>
        <v>12079114121.09</v>
      </c>
      <c r="C90" s="340">
        <f>+E17</f>
        <v>10303545953.559999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86195437.659999967</v>
      </c>
    </row>
    <row r="91" spans="1:13" s="236" customFormat="1" ht="18" hidden="1" thickBot="1" x14ac:dyDescent="0.25">
      <c r="A91" s="244" t="s">
        <v>11</v>
      </c>
      <c r="B91" s="340">
        <f>+B18</f>
        <v>1938215527.5799999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321191376.39999998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 t="s">
        <v>81</v>
      </c>
      <c r="L94" s="1179" t="s">
        <v>16</v>
      </c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 t="s">
        <v>82</v>
      </c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 t="s">
        <v>60</v>
      </c>
      <c r="J108" s="308" t="s">
        <v>77</v>
      </c>
      <c r="K108" s="1173" t="s">
        <v>78</v>
      </c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 t="s">
        <v>79</v>
      </c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 t="s">
        <v>60</v>
      </c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14017329648.67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12079114121.09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1938215527.5799999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1:G1"/>
    <mergeCell ref="A2:A3"/>
    <mergeCell ref="B2:G2"/>
    <mergeCell ref="B3:C3"/>
    <mergeCell ref="D3:E3"/>
    <mergeCell ref="F3:G3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7030A0"/>
    <pageSetUpPr fitToPage="1"/>
  </sheetPr>
  <dimension ref="A1:T132"/>
  <sheetViews>
    <sheetView zoomScale="85" zoomScaleNormal="85" workbookViewId="0">
      <selection activeCell="H4" sqref="H4:I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75" style="3" bestFit="1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191</v>
      </c>
      <c r="B1" s="1162"/>
      <c r="C1" s="1162"/>
      <c r="D1" s="1162"/>
      <c r="E1" s="1162"/>
      <c r="F1" s="1162"/>
      <c r="G1" s="1162"/>
      <c r="H1" s="1162"/>
      <c r="I1" s="1162"/>
    </row>
    <row r="2" spans="1:20" ht="24" customHeight="1" x14ac:dyDescent="0.2">
      <c r="A2" s="1204" t="s">
        <v>2</v>
      </c>
      <c r="B2" s="1206" t="s">
        <v>178</v>
      </c>
      <c r="C2" s="1207"/>
      <c r="D2" s="1207"/>
      <c r="E2" s="1207"/>
      <c r="F2" s="1207"/>
      <c r="G2" s="1207"/>
      <c r="H2" s="1207"/>
      <c r="I2" s="1208"/>
    </row>
    <row r="3" spans="1:20" ht="24" customHeight="1" x14ac:dyDescent="0.2">
      <c r="A3" s="1205"/>
      <c r="B3" s="1206" t="s">
        <v>3</v>
      </c>
      <c r="C3" s="1208"/>
      <c r="D3" s="1206" t="s">
        <v>4</v>
      </c>
      <c r="E3" s="1208"/>
      <c r="F3" s="1230" t="s">
        <v>5</v>
      </c>
      <c r="G3" s="1231"/>
      <c r="H3" s="1206" t="s">
        <v>6</v>
      </c>
      <c r="I3" s="1208"/>
    </row>
    <row r="4" spans="1:20" ht="24" customHeight="1" x14ac:dyDescent="0.2">
      <c r="A4" s="473" t="s">
        <v>9</v>
      </c>
      <c r="B4" s="1213">
        <v>28</v>
      </c>
      <c r="C4" s="1214"/>
      <c r="D4" s="1213">
        <v>47</v>
      </c>
      <c r="E4" s="1214"/>
      <c r="F4" s="1224">
        <v>82</v>
      </c>
      <c r="G4" s="1225"/>
      <c r="H4" s="1213">
        <v>100</v>
      </c>
      <c r="I4" s="1214"/>
    </row>
    <row r="5" spans="1:20" ht="24" customHeight="1" x14ac:dyDescent="0.2">
      <c r="A5" s="473" t="s">
        <v>10</v>
      </c>
      <c r="B5" s="1217">
        <v>33</v>
      </c>
      <c r="C5" s="1218"/>
      <c r="D5" s="1217">
        <v>53</v>
      </c>
      <c r="E5" s="1218"/>
      <c r="F5" s="1226">
        <v>82</v>
      </c>
      <c r="G5" s="1227"/>
      <c r="H5" s="1217">
        <v>100</v>
      </c>
      <c r="I5" s="1218"/>
    </row>
    <row r="6" spans="1:20" ht="24" customHeight="1" x14ac:dyDescent="0.2">
      <c r="A6" s="473" t="s">
        <v>11</v>
      </c>
      <c r="B6" s="1209">
        <v>11</v>
      </c>
      <c r="C6" s="1210"/>
      <c r="D6" s="1209">
        <v>24</v>
      </c>
      <c r="E6" s="1210"/>
      <c r="F6" s="1228">
        <v>80</v>
      </c>
      <c r="G6" s="1229"/>
      <c r="H6" s="1209">
        <v>100</v>
      </c>
      <c r="I6" s="1210"/>
    </row>
    <row r="7" spans="1:20" ht="20.25" customHeight="1" x14ac:dyDescent="0.2">
      <c r="A7" s="1162" t="s">
        <v>194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192</v>
      </c>
      <c r="N7" s="1169"/>
      <c r="O7" s="1169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193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38">
        <f>+B11+B12</f>
        <v>346216.39825894998</v>
      </c>
      <c r="C10" s="629"/>
      <c r="D10" s="638">
        <f>+D11+D12</f>
        <v>1429.40134081</v>
      </c>
      <c r="E10" s="638">
        <f>+E11+E12</f>
        <v>215668.29348118999</v>
      </c>
      <c r="F10" s="630">
        <f>+E10*100/B10</f>
        <v>62.29291696341965</v>
      </c>
      <c r="G10" s="631">
        <v>93</v>
      </c>
      <c r="H10" s="632">
        <f>+F10-G10</f>
        <v>-30.70708303658035</v>
      </c>
      <c r="I10" s="638">
        <f>+I11+I12</f>
        <v>217097.69482199999</v>
      </c>
      <c r="J10" s="630">
        <f>+I10*100/B10</f>
        <v>62.705780521586789</v>
      </c>
      <c r="K10" s="630">
        <v>82</v>
      </c>
      <c r="L10" s="641">
        <f>+J10-K10</f>
        <v>-19.294219478413211</v>
      </c>
      <c r="M10" s="633">
        <f>+B10-I10</f>
        <v>129118.70343694999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198342.60913015</v>
      </c>
      <c r="C11" s="640"/>
      <c r="D11" s="639">
        <v>76.952225130000002</v>
      </c>
      <c r="E11" s="639">
        <v>190312.17681151</v>
      </c>
      <c r="F11" s="634">
        <f>+E11*100/B11</f>
        <v>95.951231884133108</v>
      </c>
      <c r="G11" s="635">
        <v>98</v>
      </c>
      <c r="H11" s="636">
        <f>+F11-G11</f>
        <v>-2.048768115866892</v>
      </c>
      <c r="I11" s="639">
        <v>190389.12903663999</v>
      </c>
      <c r="J11" s="634">
        <f>+I11*100/B11</f>
        <v>95.990029510859657</v>
      </c>
      <c r="K11" s="634">
        <v>82</v>
      </c>
      <c r="L11" s="643">
        <f>+J11-K11</f>
        <v>13.990029510859657</v>
      </c>
      <c r="M11" s="637">
        <f>+B11-I11</f>
        <v>7953.4800935100066</v>
      </c>
      <c r="N11" s="468"/>
      <c r="O11" s="468"/>
      <c r="P11" s="68"/>
      <c r="Q11" s="533">
        <f>+D11+E11</f>
        <v>190389.12903663999</v>
      </c>
    </row>
    <row r="12" spans="1:20" ht="24" customHeight="1" x14ac:dyDescent="0.2">
      <c r="A12" s="474" t="s">
        <v>11</v>
      </c>
      <c r="B12" s="639">
        <v>147873.78912880001</v>
      </c>
      <c r="C12" s="640"/>
      <c r="D12" s="639">
        <v>1352.44911568</v>
      </c>
      <c r="E12" s="639">
        <v>25356.116669679999</v>
      </c>
      <c r="F12" s="634">
        <f>+E12*100/B12</f>
        <v>17.147133930269746</v>
      </c>
      <c r="G12" s="635">
        <v>75</v>
      </c>
      <c r="H12" s="636">
        <f>+F12-G12</f>
        <v>-57.852866069730254</v>
      </c>
      <c r="I12" s="639">
        <v>26708.565785359999</v>
      </c>
      <c r="J12" s="634">
        <f t="shared" ref="J12" si="0">+I12*100/B12</f>
        <v>18.061730846767233</v>
      </c>
      <c r="K12" s="634">
        <v>80</v>
      </c>
      <c r="L12" s="642">
        <f>+J12-K12</f>
        <v>-61.938269153232767</v>
      </c>
      <c r="M12" s="637">
        <f>+B12-I12</f>
        <v>121165.22334344001</v>
      </c>
      <c r="N12" s="468"/>
      <c r="O12" s="468"/>
      <c r="P12" s="68"/>
      <c r="Q12" s="533">
        <f>+D12+E12</f>
        <v>26708.565785359999</v>
      </c>
    </row>
    <row r="13" spans="1:20" ht="30.75" customHeight="1" x14ac:dyDescent="0.2">
      <c r="A13" s="1162" t="s">
        <v>107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223" t="s">
        <v>192</v>
      </c>
      <c r="N13" s="1223"/>
      <c r="O13" s="1223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193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19397539294.760002</v>
      </c>
      <c r="C16" s="78">
        <f>+C17+C18</f>
        <v>0</v>
      </c>
      <c r="D16" s="79">
        <f>+D17+D18</f>
        <v>25655985.309999958</v>
      </c>
      <c r="E16" s="80">
        <f>+E17+E18</f>
        <v>12583854523.960001</v>
      </c>
      <c r="F16" s="50">
        <f>+E16*100/B16</f>
        <v>64.873458085270471</v>
      </c>
      <c r="G16" s="435">
        <v>93</v>
      </c>
      <c r="H16" s="436">
        <f>+F16-G16</f>
        <v>-28.126541914729529</v>
      </c>
      <c r="I16" s="82">
        <f>+C16+D16+E16</f>
        <v>12609510509.27</v>
      </c>
      <c r="J16" s="50">
        <f>+I16*100/B16</f>
        <v>65.005722208673646</v>
      </c>
      <c r="K16" s="50">
        <v>82</v>
      </c>
      <c r="L16" s="622">
        <f>+J16-K16</f>
        <v>-16.994277791326354</v>
      </c>
      <c r="M16" s="83">
        <f>+B16-I16</f>
        <v>6788028785.4900017</v>
      </c>
      <c r="N16" s="646">
        <v>24</v>
      </c>
      <c r="O16" s="646">
        <v>24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13286039624.700001</v>
      </c>
      <c r="C17" s="88" t="s">
        <v>34</v>
      </c>
      <c r="D17" s="89">
        <v>8703950.7600000054</v>
      </c>
      <c r="E17" s="90">
        <v>11138014659.02</v>
      </c>
      <c r="F17" s="64">
        <f>+E17*100/B17</f>
        <v>83.832466059437152</v>
      </c>
      <c r="G17" s="437">
        <v>98</v>
      </c>
      <c r="H17" s="438">
        <f>+F17-G17</f>
        <v>-14.167533940562848</v>
      </c>
      <c r="I17" s="92">
        <v>11146718609.780001</v>
      </c>
      <c r="J17" s="64">
        <f>+I17*100/B17</f>
        <v>83.897978063058005</v>
      </c>
      <c r="K17" s="64">
        <v>82</v>
      </c>
      <c r="L17" s="546">
        <f>+J17-K17</f>
        <v>1.8979780630580052</v>
      </c>
      <c r="M17" s="93">
        <f>+B17-I17</f>
        <v>2139321014.9200001</v>
      </c>
      <c r="N17" s="437">
        <v>98</v>
      </c>
      <c r="O17" s="437">
        <v>98</v>
      </c>
      <c r="P17" s="68"/>
      <c r="Q17" s="35" t="s">
        <v>31</v>
      </c>
    </row>
    <row r="18" spans="1:20" ht="25.5" customHeight="1" x14ac:dyDescent="0.2">
      <c r="A18" s="568" t="s">
        <v>11</v>
      </c>
      <c r="B18" s="569">
        <v>6111499670.0600004</v>
      </c>
      <c r="C18" s="570" t="s">
        <v>34</v>
      </c>
      <c r="D18" s="571">
        <v>16952034.549999952</v>
      </c>
      <c r="E18" s="572">
        <v>1445839864.9400001</v>
      </c>
      <c r="F18" s="573">
        <f>+E18*100/B18</f>
        <v>23.657693577619145</v>
      </c>
      <c r="G18" s="574">
        <v>75</v>
      </c>
      <c r="H18" s="575">
        <f t="shared" ref="H18" si="1">+F18-G18</f>
        <v>-51.342306422380858</v>
      </c>
      <c r="I18" s="576">
        <v>1462791899.49</v>
      </c>
      <c r="J18" s="573">
        <f t="shared" ref="J18" si="2">+I18*100/B18</f>
        <v>23.935072870185376</v>
      </c>
      <c r="K18" s="573">
        <v>80</v>
      </c>
      <c r="L18" s="623">
        <f>+J18-K18</f>
        <v>-56.06492712981462</v>
      </c>
      <c r="M18" s="578">
        <f>+B18-I18</f>
        <v>4648707770.5700006</v>
      </c>
      <c r="N18" s="647">
        <v>12</v>
      </c>
      <c r="O18" s="647">
        <v>13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7">
        <v>1793.65</v>
      </c>
      <c r="C21" s="547">
        <v>52.44</v>
      </c>
      <c r="D21" s="547">
        <v>492.87</v>
      </c>
      <c r="E21" s="547">
        <v>1247.74</v>
      </c>
      <c r="F21" s="550">
        <f>+E21*100/B21</f>
        <v>69.564296267387732</v>
      </c>
      <c r="G21" s="210"/>
      <c r="H21" s="210"/>
      <c r="I21" s="547">
        <v>1740.61</v>
      </c>
      <c r="J21" s="550">
        <f>+I21*100/B21</f>
        <v>97.042901346416514</v>
      </c>
      <c r="K21" s="4"/>
      <c r="L21" s="644">
        <v>7.0000000000000007E-2</v>
      </c>
      <c r="M21" s="644">
        <v>0.53</v>
      </c>
      <c r="N21" s="547">
        <v>545.91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</row>
    <row r="25" spans="1:20" ht="17.25" customHeight="1" x14ac:dyDescent="0.2">
      <c r="A25" s="551" t="s">
        <v>195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21" t="s">
        <v>203</v>
      </c>
      <c r="B26" s="1222"/>
      <c r="C26" s="1222"/>
      <c r="D26" s="1222"/>
      <c r="E26" s="1222"/>
      <c r="F26" s="1222"/>
      <c r="G26" s="1222"/>
      <c r="H26" s="1222"/>
      <c r="I26" s="1222"/>
      <c r="J26" s="1222"/>
      <c r="K26" s="1222"/>
      <c r="L26" s="1222"/>
      <c r="M26" s="1222"/>
      <c r="N26" s="1222"/>
      <c r="O26" s="122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19397539294.760002</v>
      </c>
      <c r="C30" s="245">
        <f>+C31+C32</f>
        <v>25655985.309999958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13286039624.700001</v>
      </c>
      <c r="C31" s="253">
        <f>+D17</f>
        <v>8703950.7600000054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6111499670.0600004</v>
      </c>
      <c r="C32" s="253">
        <f>D18</f>
        <v>16952034.549999952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19397539294.760002</v>
      </c>
      <c r="C66" s="267">
        <f>+C67+C68</f>
        <v>12583854523.960001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13286039624.700001</v>
      </c>
      <c r="C67" s="316">
        <f>+E17</f>
        <v>11138014659.02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6111499670.0600004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/>
      <c r="L85" s="1173"/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/>
      <c r="J86" s="1158"/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/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/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19397539294.760002</v>
      </c>
      <c r="C89" s="340">
        <f>+C90+C91</f>
        <v>12583854523.960001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13286039624.700001</v>
      </c>
      <c r="C90" s="340">
        <f>+E17</f>
        <v>11138014659.02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6111499670.0600004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/>
      <c r="L94" s="1179"/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/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/>
      <c r="J108" s="308"/>
      <c r="K108" s="1173"/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/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/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19397539294.760002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13286039624.700001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6111499670.0600004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1793.65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68">
    <mergeCell ref="A2:A3"/>
    <mergeCell ref="B3:C3"/>
    <mergeCell ref="D3:E3"/>
    <mergeCell ref="F3:G3"/>
    <mergeCell ref="A1:I1"/>
    <mergeCell ref="H3:I3"/>
    <mergeCell ref="B2:I2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H4:I4"/>
    <mergeCell ref="H5:I5"/>
    <mergeCell ref="H6:I6"/>
    <mergeCell ref="A24:O24"/>
    <mergeCell ref="A28:A29"/>
    <mergeCell ref="B28:B29"/>
    <mergeCell ref="E28:E29"/>
    <mergeCell ref="A35:A36"/>
    <mergeCell ref="B35:B36"/>
    <mergeCell ref="C35:C36"/>
    <mergeCell ref="A26:O2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030A0"/>
    <pageSetUpPr fitToPage="1"/>
  </sheetPr>
  <dimension ref="A1:T132"/>
  <sheetViews>
    <sheetView topLeftCell="A3" zoomScale="85" zoomScaleNormal="85" workbookViewId="0">
      <selection activeCell="K4" sqref="K4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191</v>
      </c>
      <c r="B1" s="1162"/>
      <c r="C1" s="1162"/>
      <c r="D1" s="1162"/>
      <c r="E1" s="1162"/>
      <c r="F1" s="1162"/>
      <c r="G1" s="1162"/>
      <c r="H1" s="1162"/>
      <c r="I1" s="1162"/>
    </row>
    <row r="2" spans="1:20" ht="24" customHeight="1" x14ac:dyDescent="0.2">
      <c r="A2" s="1232" t="s">
        <v>2</v>
      </c>
      <c r="B2" s="1165" t="s">
        <v>3</v>
      </c>
      <c r="C2" s="1166"/>
      <c r="D2" s="1165" t="s">
        <v>4</v>
      </c>
      <c r="E2" s="1166"/>
      <c r="F2" s="1234" t="s">
        <v>5</v>
      </c>
      <c r="G2" s="1235"/>
      <c r="H2" s="1236" t="s">
        <v>6</v>
      </c>
      <c r="I2" s="1237"/>
    </row>
    <row r="3" spans="1:20" ht="24" customHeight="1" x14ac:dyDescent="0.2">
      <c r="A3" s="1233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48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1162" t="s">
        <v>194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206</v>
      </c>
      <c r="N7" s="1169"/>
      <c r="O7" s="1169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30" t="s">
        <v>211</v>
      </c>
      <c r="I8" s="461" t="s">
        <v>20</v>
      </c>
      <c r="J8" s="28" t="s">
        <v>21</v>
      </c>
      <c r="K8" s="28" t="s">
        <v>193</v>
      </c>
      <c r="L8" s="30" t="s">
        <v>211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63">
        <f>+B11+B12</f>
        <v>494149.199318</v>
      </c>
      <c r="C10" s="78">
        <f>+C11+C12</f>
        <v>0</v>
      </c>
      <c r="D10" s="663">
        <f>+D11+D12</f>
        <v>39334.88372713</v>
      </c>
      <c r="E10" s="663">
        <f>+E11+E12</f>
        <v>267021.70839017001</v>
      </c>
      <c r="F10" s="630">
        <f>+E10*100/B10</f>
        <v>54.036657098443143</v>
      </c>
      <c r="G10" s="630">
        <v>51</v>
      </c>
      <c r="H10" s="664">
        <f>+F10-G10</f>
        <v>3.0366570984431434</v>
      </c>
      <c r="I10" s="663">
        <f>+I11+I12</f>
        <v>306356.59211730002</v>
      </c>
      <c r="J10" s="630">
        <f>+I10*100/B10</f>
        <v>61.996780029213461</v>
      </c>
      <c r="K10" s="630">
        <v>82</v>
      </c>
      <c r="L10" s="641">
        <f>+J10-K10</f>
        <v>-20.003219970786539</v>
      </c>
      <c r="M10" s="633">
        <f>+B10-I10</f>
        <v>187792.60720069997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279248.91101312003</v>
      </c>
      <c r="C11" s="88" t="s">
        <v>34</v>
      </c>
      <c r="D11" s="639">
        <v>877.87322801000005</v>
      </c>
      <c r="E11" s="639">
        <v>228623.00407945001</v>
      </c>
      <c r="F11" s="634">
        <f>+E11*100/B11</f>
        <v>81.870687785317287</v>
      </c>
      <c r="G11" s="634">
        <v>48</v>
      </c>
      <c r="H11" s="665">
        <f>+F11-G11</f>
        <v>33.870687785317287</v>
      </c>
      <c r="I11" s="639">
        <v>229500.87730746</v>
      </c>
      <c r="J11" s="634">
        <f>+I11*100/B11</f>
        <v>82.185057221826483</v>
      </c>
      <c r="K11" s="634">
        <v>82</v>
      </c>
      <c r="L11" s="643">
        <f>+J11-K11</f>
        <v>0.18505722182648299</v>
      </c>
      <c r="M11" s="637">
        <f>+B11-I11</f>
        <v>49748.033705660026</v>
      </c>
      <c r="N11" s="468"/>
      <c r="O11" s="468"/>
      <c r="P11" s="68"/>
      <c r="Q11" s="533">
        <f>+D11+E11</f>
        <v>229500.87730746</v>
      </c>
    </row>
    <row r="12" spans="1:20" ht="24" customHeight="1" x14ac:dyDescent="0.2">
      <c r="A12" s="474" t="s">
        <v>11</v>
      </c>
      <c r="B12" s="639">
        <v>214900.28830488</v>
      </c>
      <c r="C12" s="570" t="s">
        <v>34</v>
      </c>
      <c r="D12" s="639">
        <v>38457.010499119999</v>
      </c>
      <c r="E12" s="639">
        <v>38398.704310720001</v>
      </c>
      <c r="F12" s="634">
        <f>+E12*100/B12</f>
        <v>17.868149276860713</v>
      </c>
      <c r="G12" s="634">
        <v>21</v>
      </c>
      <c r="H12" s="666">
        <f>+F12-G12</f>
        <v>-3.1318507231392871</v>
      </c>
      <c r="I12" s="639">
        <v>76855.714809840007</v>
      </c>
      <c r="J12" s="634">
        <f t="shared" ref="J12" si="0">+I12*100/B12</f>
        <v>35.763430294148542</v>
      </c>
      <c r="K12" s="634">
        <v>80</v>
      </c>
      <c r="L12" s="642">
        <f>+J12-K12</f>
        <v>-44.236569705851458</v>
      </c>
      <c r="M12" s="637">
        <f>+B12-I12</f>
        <v>138044.57349504001</v>
      </c>
      <c r="N12" s="468"/>
      <c r="O12" s="468"/>
      <c r="P12" s="68"/>
      <c r="Q12" s="533">
        <f>+D12+E12</f>
        <v>76855.714809839992</v>
      </c>
    </row>
    <row r="13" spans="1:20" ht="24" customHeight="1" x14ac:dyDescent="0.2">
      <c r="A13" s="1162" t="s">
        <v>107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204</v>
      </c>
      <c r="N13" s="1169"/>
      <c r="O13" s="1169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23966706568.059998</v>
      </c>
      <c r="C16" s="78">
        <f>+C17+C18</f>
        <v>0</v>
      </c>
      <c r="D16" s="79">
        <f>+D17+D18</f>
        <v>392429982.52999997</v>
      </c>
      <c r="E16" s="80">
        <f>+E17+E18</f>
        <v>12583848444.960001</v>
      </c>
      <c r="F16" s="50">
        <f>+E16*100/B16</f>
        <v>52.50553892010457</v>
      </c>
      <c r="G16" s="50">
        <v>51</v>
      </c>
      <c r="H16" s="656">
        <f>+F16-G16</f>
        <v>1.5055389201045699</v>
      </c>
      <c r="I16" s="82">
        <f>+C16+D16+E16</f>
        <v>12976278427.490002</v>
      </c>
      <c r="J16" s="50">
        <f>+I16*100/B16</f>
        <v>54.142935286666621</v>
      </c>
      <c r="K16" s="50">
        <v>82</v>
      </c>
      <c r="L16" s="622">
        <f>+J16-K16</f>
        <v>-27.857064713333379</v>
      </c>
      <c r="M16" s="83">
        <f>+B16-I16</f>
        <v>10990428140.569996</v>
      </c>
      <c r="N16" s="646">
        <v>1</v>
      </c>
      <c r="O16" s="646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14932610918.17</v>
      </c>
      <c r="C17" s="88" t="s">
        <v>34</v>
      </c>
      <c r="D17" s="89">
        <v>123129100.61999997</v>
      </c>
      <c r="E17" s="90">
        <v>11138008580.02</v>
      </c>
      <c r="F17" s="64">
        <f>+E17*100/B17</f>
        <v>74.588487177867009</v>
      </c>
      <c r="G17" s="64">
        <v>48</v>
      </c>
      <c r="H17" s="657">
        <f>+F17-G17</f>
        <v>26.588487177867009</v>
      </c>
      <c r="I17" s="92">
        <v>11261137680.640001</v>
      </c>
      <c r="J17" s="64">
        <f>+I17*100/B17</f>
        <v>75.413052294407876</v>
      </c>
      <c r="K17" s="64">
        <v>82</v>
      </c>
      <c r="L17" s="625">
        <f>+J17-K17</f>
        <v>-6.5869477055921237</v>
      </c>
      <c r="M17" s="93">
        <f>+B17-I17</f>
        <v>3671473237.5299988</v>
      </c>
      <c r="N17" s="437"/>
      <c r="O17" s="437"/>
      <c r="P17" s="68"/>
      <c r="Q17" s="35" t="s">
        <v>31</v>
      </c>
    </row>
    <row r="18" spans="1:20" ht="25.5" customHeight="1" x14ac:dyDescent="0.2">
      <c r="A18" s="568" t="s">
        <v>11</v>
      </c>
      <c r="B18" s="569">
        <v>9034095649.8899994</v>
      </c>
      <c r="C18" s="570" t="s">
        <v>34</v>
      </c>
      <c r="D18" s="571">
        <v>269300881.91000003</v>
      </c>
      <c r="E18" s="572">
        <v>1445839864.9400001</v>
      </c>
      <c r="F18" s="573">
        <f>+E18*100/B18</f>
        <v>16.004256773145908</v>
      </c>
      <c r="G18" s="573">
        <v>21</v>
      </c>
      <c r="H18" s="658">
        <f>+F18-G18</f>
        <v>-4.995743226854092</v>
      </c>
      <c r="I18" s="576">
        <v>1715140746.8499999</v>
      </c>
      <c r="J18" s="573">
        <f t="shared" ref="J18" si="1">+I18*100/B18</f>
        <v>18.985195788478105</v>
      </c>
      <c r="K18" s="573">
        <v>80</v>
      </c>
      <c r="L18" s="623">
        <f>+J18-K18</f>
        <v>-61.014804211521891</v>
      </c>
      <c r="M18" s="578">
        <f>+B18-I18</f>
        <v>7318954903.039999</v>
      </c>
      <c r="N18" s="647">
        <v>1</v>
      </c>
      <c r="O18" s="647">
        <v>1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45696430.910000004</v>
      </c>
      <c r="D21" s="659">
        <v>419509626.88</v>
      </c>
      <c r="E21" s="659">
        <v>1327843701.1199999</v>
      </c>
      <c r="F21" s="550">
        <f>+E21*100/B21</f>
        <v>74.030277805183886</v>
      </c>
      <c r="G21" s="210"/>
      <c r="H21" s="210"/>
      <c r="I21" s="659">
        <v>1747353328</v>
      </c>
      <c r="J21" s="550">
        <f>+I21*100/B21</f>
        <v>97.418884607083996</v>
      </c>
      <c r="K21" s="4"/>
      <c r="L21" s="660">
        <v>73068.11</v>
      </c>
      <c r="M21" s="660">
        <v>526664.0900000477</v>
      </c>
      <c r="N21" s="659">
        <v>465805789.99000001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  <c r="Q24" s="661"/>
    </row>
    <row r="25" spans="1:20" ht="17.25" customHeight="1" x14ac:dyDescent="0.2">
      <c r="A25" s="551" t="s">
        <v>205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21" t="s">
        <v>203</v>
      </c>
      <c r="B26" s="1222"/>
      <c r="C26" s="1222"/>
      <c r="D26" s="1222"/>
      <c r="E26" s="1222"/>
      <c r="F26" s="1222"/>
      <c r="G26" s="1222"/>
      <c r="H26" s="1222"/>
      <c r="I26" s="1222"/>
      <c r="J26" s="1222"/>
      <c r="K26" s="1222"/>
      <c r="L26" s="1222"/>
      <c r="M26" s="1222"/>
      <c r="N26" s="1222"/>
      <c r="O26" s="122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23966706568.059998</v>
      </c>
      <c r="C30" s="245">
        <f>+C31+C32</f>
        <v>392429982.52999997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14932610918.17</v>
      </c>
      <c r="C31" s="253">
        <f>+D17</f>
        <v>123129100.61999997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9034095649.8899994</v>
      </c>
      <c r="C32" s="253">
        <f>D18</f>
        <v>269300881.91000003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23966706568.059998</v>
      </c>
      <c r="C66" s="267">
        <f>+C67+C68</f>
        <v>12583848444.960001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14932610918.17</v>
      </c>
      <c r="C67" s="316">
        <f>+E17</f>
        <v>11138008580.02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9034095649.8899994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/>
      <c r="L85" s="1173"/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/>
      <c r="J86" s="1158"/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/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/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23966706568.059998</v>
      </c>
      <c r="C89" s="340">
        <f>+C90+C91</f>
        <v>12583848444.960001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14932610918.17</v>
      </c>
      <c r="C90" s="340">
        <f>+E17</f>
        <v>11138008580.02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9034095649.8899994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/>
      <c r="L94" s="1179"/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/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/>
      <c r="J108" s="308"/>
      <c r="K108" s="1173"/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/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/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23966706568.059998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14932610918.17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9034095649.8899994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A7:L7"/>
    <mergeCell ref="M7:O7"/>
    <mergeCell ref="A1:I1"/>
    <mergeCell ref="A2:A3"/>
    <mergeCell ref="B2:C2"/>
    <mergeCell ref="D2:E2"/>
    <mergeCell ref="F2:G2"/>
    <mergeCell ref="H2:I2"/>
    <mergeCell ref="A13:L13"/>
    <mergeCell ref="M13:O13"/>
    <mergeCell ref="A24:O24"/>
    <mergeCell ref="A26:O26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L85:L88"/>
    <mergeCell ref="C86:C88"/>
    <mergeCell ref="D86:D88"/>
    <mergeCell ref="F86:F88"/>
    <mergeCell ref="G86:G88"/>
    <mergeCell ref="H86:H88"/>
    <mergeCell ref="J86:J88"/>
    <mergeCell ref="K85:K88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D53:E53"/>
    <mergeCell ref="A70:A71"/>
    <mergeCell ref="G116:G117"/>
    <mergeCell ref="A94:A95"/>
    <mergeCell ref="B94:B95"/>
    <mergeCell ref="E94:F94"/>
    <mergeCell ref="B70:B71"/>
    <mergeCell ref="C70:C71"/>
    <mergeCell ref="D70:D71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6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7030A0"/>
    <pageSetUpPr fitToPage="1"/>
  </sheetPr>
  <dimension ref="A1:T132"/>
  <sheetViews>
    <sheetView zoomScale="70" zoomScaleNormal="70" workbookViewId="0">
      <selection activeCell="A13" sqref="A13:L13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62" t="s">
        <v>191</v>
      </c>
      <c r="B1" s="1162"/>
      <c r="C1" s="1162"/>
      <c r="D1" s="1162"/>
      <c r="E1" s="1162"/>
      <c r="F1" s="1162"/>
      <c r="G1" s="1162"/>
      <c r="H1" s="1162"/>
      <c r="I1" s="1162"/>
    </row>
    <row r="2" spans="1:20" ht="24" customHeight="1" x14ac:dyDescent="0.2">
      <c r="A2" s="1232" t="s">
        <v>2</v>
      </c>
      <c r="B2" s="1165" t="s">
        <v>3</v>
      </c>
      <c r="C2" s="1166"/>
      <c r="D2" s="1165" t="s">
        <v>4</v>
      </c>
      <c r="E2" s="1166"/>
      <c r="F2" s="1234" t="s">
        <v>5</v>
      </c>
      <c r="G2" s="1235"/>
      <c r="H2" s="1236" t="s">
        <v>6</v>
      </c>
      <c r="I2" s="1237"/>
    </row>
    <row r="3" spans="1:20" ht="24" customHeight="1" x14ac:dyDescent="0.2">
      <c r="A3" s="1233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58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1162" t="s">
        <v>194</v>
      </c>
      <c r="B7" s="1162"/>
      <c r="C7" s="1162"/>
      <c r="D7" s="1162"/>
      <c r="E7" s="1162"/>
      <c r="F7" s="1162"/>
      <c r="G7" s="1162"/>
      <c r="H7" s="1162"/>
      <c r="I7" s="1162"/>
      <c r="J7" s="1162"/>
      <c r="K7" s="1162"/>
      <c r="L7" s="1162"/>
      <c r="M7" s="1169" t="s">
        <v>212</v>
      </c>
      <c r="N7" s="1169"/>
      <c r="O7" s="1169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29" t="s">
        <v>211</v>
      </c>
      <c r="I8" s="461" t="s">
        <v>20</v>
      </c>
      <c r="J8" s="28" t="s">
        <v>21</v>
      </c>
      <c r="K8" s="28" t="s">
        <v>193</v>
      </c>
      <c r="L8" s="29" t="s">
        <v>211</v>
      </c>
      <c r="M8" s="684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683"/>
      <c r="M9" s="487"/>
      <c r="N9" s="488"/>
      <c r="O9" s="488"/>
    </row>
    <row r="10" spans="1:20" s="674" customFormat="1" ht="24" customHeight="1" x14ac:dyDescent="0.2">
      <c r="A10" s="473" t="s">
        <v>9</v>
      </c>
      <c r="B10" s="663">
        <f>+B11+B12</f>
        <v>571822.85870472994</v>
      </c>
      <c r="C10" s="78">
        <f>+C11+C12</f>
        <v>0</v>
      </c>
      <c r="D10" s="681">
        <f>+D11+D12</f>
        <v>67652.310293699993</v>
      </c>
      <c r="E10" s="663">
        <f>+E11+E12</f>
        <v>287995.06076243002</v>
      </c>
      <c r="F10" s="630">
        <f>+E10*100/B10</f>
        <v>50.3643840707566</v>
      </c>
      <c r="G10" s="630">
        <v>51</v>
      </c>
      <c r="H10" s="670">
        <f>+F10-G10</f>
        <v>-0.63561592924340005</v>
      </c>
      <c r="I10" s="663">
        <f>+I11+I12</f>
        <v>355647.37105613004</v>
      </c>
      <c r="J10" s="630">
        <f>+I10*100/B10</f>
        <v>62.195374956105823</v>
      </c>
      <c r="K10" s="630">
        <v>82</v>
      </c>
      <c r="L10" s="670">
        <f>+J10-K10</f>
        <v>-19.804625043894177</v>
      </c>
      <c r="M10" s="685">
        <f>+B10-I10</f>
        <v>216175.4876485999</v>
      </c>
      <c r="N10" s="468"/>
      <c r="O10" s="468"/>
      <c r="P10" s="671"/>
      <c r="Q10" s="672"/>
      <c r="R10" s="673"/>
      <c r="S10" s="673"/>
      <c r="T10" s="673"/>
    </row>
    <row r="11" spans="1:20" s="678" customFormat="1" ht="24" customHeight="1" x14ac:dyDescent="0.55000000000000004">
      <c r="A11" s="474" t="s">
        <v>10</v>
      </c>
      <c r="B11" s="679">
        <v>305138.7726501</v>
      </c>
      <c r="C11" s="88" t="s">
        <v>34</v>
      </c>
      <c r="D11" s="682">
        <v>1346.3360806600001</v>
      </c>
      <c r="E11" s="529">
        <v>242542.27273088001</v>
      </c>
      <c r="F11" s="634">
        <f>+E11*100/B11</f>
        <v>79.485891165001547</v>
      </c>
      <c r="G11" s="634">
        <v>58</v>
      </c>
      <c r="H11" s="680">
        <f>+F11-G11</f>
        <v>21.485891165001547</v>
      </c>
      <c r="I11" s="529">
        <v>243888.60881154001</v>
      </c>
      <c r="J11" s="634">
        <f>+I11*100/B11</f>
        <v>79.927112078675421</v>
      </c>
      <c r="K11" s="634">
        <v>82</v>
      </c>
      <c r="L11" s="675">
        <f>+J11-K11</f>
        <v>-2.072887921324579</v>
      </c>
      <c r="M11" s="686">
        <f>+B11-I11</f>
        <v>61250.163838559994</v>
      </c>
      <c r="N11" s="468"/>
      <c r="O11" s="468"/>
      <c r="P11" s="676"/>
      <c r="Q11" s="677">
        <f>+D11+E11</f>
        <v>243888.60881154001</v>
      </c>
    </row>
    <row r="12" spans="1:20" s="678" customFormat="1" ht="24" customHeight="1" x14ac:dyDescent="0.55000000000000004">
      <c r="A12" s="474" t="s">
        <v>11</v>
      </c>
      <c r="B12" s="679">
        <v>266684.08605463</v>
      </c>
      <c r="C12" s="570" t="s">
        <v>34</v>
      </c>
      <c r="D12" s="682">
        <v>66305.974213039997</v>
      </c>
      <c r="E12" s="529">
        <v>45452.788031550001</v>
      </c>
      <c r="F12" s="634">
        <f>+E12*100/B12</f>
        <v>17.043682172410932</v>
      </c>
      <c r="G12" s="634">
        <v>21</v>
      </c>
      <c r="H12" s="675">
        <f>+F12-G12</f>
        <v>-3.9563178275890678</v>
      </c>
      <c r="I12" s="529">
        <v>111758.76224459001</v>
      </c>
      <c r="J12" s="634">
        <f t="shared" ref="J12" si="0">+I12*100/B12</f>
        <v>41.906798376299186</v>
      </c>
      <c r="K12" s="634">
        <v>80</v>
      </c>
      <c r="L12" s="675">
        <f>+J12-K12</f>
        <v>-38.093201623700814</v>
      </c>
      <c r="M12" s="686">
        <f>+B12-I12</f>
        <v>154925.32381003999</v>
      </c>
      <c r="N12" s="468"/>
      <c r="O12" s="468"/>
      <c r="P12" s="676"/>
      <c r="Q12" s="677">
        <f>+D12+E12</f>
        <v>111758.76224459001</v>
      </c>
    </row>
    <row r="13" spans="1:20" ht="24" customHeight="1" x14ac:dyDescent="0.2">
      <c r="A13" s="1162" t="s">
        <v>107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169" t="s">
        <v>212</v>
      </c>
      <c r="N13" s="1169"/>
      <c r="O13" s="1169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3"/>
      <c r="O15" s="668"/>
    </row>
    <row r="16" spans="1:20" s="59" customFormat="1" ht="25.5" customHeight="1" x14ac:dyDescent="0.2">
      <c r="A16" s="45" t="s">
        <v>9</v>
      </c>
      <c r="B16" s="77">
        <f>+B17+B18</f>
        <v>27132993890.610001</v>
      </c>
      <c r="C16" s="78">
        <f>+C17+C18</f>
        <v>0</v>
      </c>
      <c r="D16" s="79">
        <f>+D17+D18</f>
        <v>1808806742.8</v>
      </c>
      <c r="E16" s="80">
        <f>+E17+E18</f>
        <v>18075118766.600002</v>
      </c>
      <c r="F16" s="50">
        <f>+E16*100/B16</f>
        <v>66.616750217362906</v>
      </c>
      <c r="G16" s="50">
        <v>51</v>
      </c>
      <c r="H16" s="656">
        <f>+F16-G16</f>
        <v>15.616750217362906</v>
      </c>
      <c r="I16" s="82">
        <f>+C16+D16+E16</f>
        <v>19883925509.400002</v>
      </c>
      <c r="J16" s="50">
        <f>+I16*100/B16</f>
        <v>73.283197532732629</v>
      </c>
      <c r="K16" s="50">
        <v>82</v>
      </c>
      <c r="L16" s="622">
        <f>+J16-K16</f>
        <v>-8.716802467267371</v>
      </c>
      <c r="M16" s="83">
        <f>+B16-I16</f>
        <v>7249068381.2099991</v>
      </c>
      <c r="N16" s="468">
        <v>1</v>
      </c>
      <c r="O16" s="468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17431655160.459999</v>
      </c>
      <c r="C17" s="88">
        <v>0</v>
      </c>
      <c r="D17" s="89">
        <v>97213010.000000015</v>
      </c>
      <c r="E17" s="90">
        <v>14548641143.960001</v>
      </c>
      <c r="F17" s="64">
        <f>+E17*100/B17</f>
        <v>83.461042626408172</v>
      </c>
      <c r="G17" s="64">
        <v>58</v>
      </c>
      <c r="H17" s="657">
        <f>+F17-G17</f>
        <v>25.461042626408172</v>
      </c>
      <c r="I17" s="92">
        <v>14645854153.960001</v>
      </c>
      <c r="J17" s="64">
        <f>+I17*100/B17</f>
        <v>84.018723518470026</v>
      </c>
      <c r="K17" s="64">
        <v>82</v>
      </c>
      <c r="L17" s="546">
        <f>+J17-K17</f>
        <v>2.0187235184700256</v>
      </c>
      <c r="M17" s="93">
        <f>+B17-I17</f>
        <v>2785801006.4999981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9701338730.1499996</v>
      </c>
      <c r="C18" s="570">
        <v>0</v>
      </c>
      <c r="D18" s="571">
        <v>1711593732.8</v>
      </c>
      <c r="E18" s="572">
        <v>3526477622.6400003</v>
      </c>
      <c r="F18" s="573">
        <f>+E18*100/B18</f>
        <v>36.350422562613431</v>
      </c>
      <c r="G18" s="573">
        <v>21</v>
      </c>
      <c r="H18" s="667">
        <f>+F18-G18</f>
        <v>15.350422562613431</v>
      </c>
      <c r="I18" s="576">
        <v>5238071355.4400005</v>
      </c>
      <c r="J18" s="573">
        <f t="shared" ref="J18" si="1">+I18*100/B18</f>
        <v>53.993283825468602</v>
      </c>
      <c r="K18" s="573">
        <v>80</v>
      </c>
      <c r="L18" s="623">
        <f>+J18-K18</f>
        <v>-26.006716174531398</v>
      </c>
      <c r="M18" s="578">
        <f>+B18-I18</f>
        <v>4463267374.7099991</v>
      </c>
      <c r="N18" s="647">
        <v>2</v>
      </c>
      <c r="O18" s="468">
        <v>6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  <c r="Q19" s="669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45300061.909999996</v>
      </c>
      <c r="D21" s="659">
        <v>411100707.48000002</v>
      </c>
      <c r="E21" s="659">
        <v>1336648989.52</v>
      </c>
      <c r="F21" s="550">
        <f>+E21*100/B21</f>
        <v>74.521192470710361</v>
      </c>
      <c r="G21" s="210"/>
      <c r="H21" s="210"/>
      <c r="I21" s="659">
        <v>1747749697</v>
      </c>
      <c r="J21" s="550">
        <f>+I21*100/B21</f>
        <v>97.440983071804354</v>
      </c>
      <c r="K21" s="4"/>
      <c r="L21" s="660">
        <v>73068.11</v>
      </c>
      <c r="M21" s="660">
        <v>526664.0900000477</v>
      </c>
      <c r="N21" s="660">
        <f>B21-E21</f>
        <v>457000501.58999991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03" t="s">
        <v>56</v>
      </c>
      <c r="B24" s="1203"/>
      <c r="C24" s="1203"/>
      <c r="D24" s="1203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  <c r="Q24" s="661"/>
    </row>
    <row r="25" spans="1:20" ht="17.25" customHeight="1" x14ac:dyDescent="0.2">
      <c r="A25" s="551" t="s">
        <v>213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21"/>
      <c r="B26" s="1222"/>
      <c r="C26" s="1222"/>
      <c r="D26" s="1222"/>
      <c r="E26" s="1222"/>
      <c r="F26" s="1222"/>
      <c r="G26" s="1222"/>
      <c r="H26" s="1222"/>
      <c r="I26" s="1222"/>
      <c r="J26" s="1222"/>
      <c r="K26" s="1222"/>
      <c r="L26" s="1222"/>
      <c r="M26" s="1222"/>
      <c r="N26" s="1222"/>
      <c r="O26" s="122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27132993890.610001</v>
      </c>
      <c r="C30" s="245">
        <f>+C31+C32</f>
        <v>1808806742.8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17431655160.459999</v>
      </c>
      <c r="C31" s="253">
        <f>+D17</f>
        <v>97213010.000000015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9701338730.1499996</v>
      </c>
      <c r="C32" s="253">
        <f>D18</f>
        <v>1711593732.8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27132993890.610001</v>
      </c>
      <c r="C66" s="267">
        <f>+C67+C68</f>
        <v>18075118766.600002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17431655160.459999</v>
      </c>
      <c r="C67" s="316">
        <f>+E17</f>
        <v>14548641143.960001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9701338730.1499996</v>
      </c>
      <c r="C68" s="316">
        <f>+E18</f>
        <v>3526477622.6400003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/>
      <c r="L85" s="1173"/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/>
      <c r="J86" s="1158"/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/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/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27132993890.610001</v>
      </c>
      <c r="C89" s="340">
        <f>+C90+C91</f>
        <v>18075118766.600002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17431655160.459999</v>
      </c>
      <c r="C90" s="340">
        <f>+E17</f>
        <v>14548641143.960001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9701338730.1499996</v>
      </c>
      <c r="C91" s="340">
        <f>+E18</f>
        <v>3526477622.6400003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/>
      <c r="L94" s="1179"/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/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/>
      <c r="J108" s="308"/>
      <c r="K108" s="1173"/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/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/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27132993890.610001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17431655160.459999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9701338730.1499996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5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7030A0"/>
    <pageSetUpPr fitToPage="1"/>
  </sheetPr>
  <dimension ref="A1:T132"/>
  <sheetViews>
    <sheetView topLeftCell="A7" zoomScale="70" zoomScaleNormal="70" workbookViewId="0">
      <selection activeCell="Q12" sqref="Q12"/>
    </sheetView>
  </sheetViews>
  <sheetFormatPr defaultColWidth="9" defaultRowHeight="14.25" x14ac:dyDescent="0.2"/>
  <cols>
    <col min="1" max="1" width="17.875" style="2" customWidth="1"/>
    <col min="2" max="2" width="16.5" style="3" customWidth="1"/>
    <col min="3" max="3" width="13.25" style="221" customWidth="1"/>
    <col min="4" max="4" width="15.25" style="3" customWidth="1"/>
    <col min="5" max="5" width="15.75" style="3" customWidth="1"/>
    <col min="6" max="6" width="12" style="222" customWidth="1"/>
    <col min="7" max="7" width="11.75" style="2" customWidth="1"/>
    <col min="8" max="8" width="11.875" style="2" customWidth="1"/>
    <col min="9" max="9" width="16.375" style="162" customWidth="1"/>
    <col min="10" max="10" width="10.5" style="2" bestFit="1" customWidth="1"/>
    <col min="11" max="11" width="9.625" style="2" bestFit="1" customWidth="1"/>
    <col min="12" max="12" width="11.375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38" t="s">
        <v>191</v>
      </c>
      <c r="B1" s="1238"/>
      <c r="C1" s="1238"/>
      <c r="D1" s="1238"/>
      <c r="E1" s="1238"/>
      <c r="F1" s="1238"/>
      <c r="G1" s="1238"/>
      <c r="H1" s="1238"/>
      <c r="I1" s="1238"/>
    </row>
    <row r="2" spans="1:20" ht="24" customHeight="1" x14ac:dyDescent="0.2">
      <c r="A2" s="1239" t="s">
        <v>2</v>
      </c>
      <c r="B2" s="1241" t="s">
        <v>3</v>
      </c>
      <c r="C2" s="1242"/>
      <c r="D2" s="1241" t="s">
        <v>4</v>
      </c>
      <c r="E2" s="1242"/>
      <c r="F2" s="1243" t="s">
        <v>5</v>
      </c>
      <c r="G2" s="1244"/>
      <c r="H2" s="1245" t="s">
        <v>6</v>
      </c>
      <c r="I2" s="1246"/>
    </row>
    <row r="3" spans="1:20" ht="24" customHeight="1" x14ac:dyDescent="0.2">
      <c r="A3" s="1240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0.25" customHeight="1" x14ac:dyDescent="0.2">
      <c r="A7" s="1247" t="s">
        <v>194</v>
      </c>
      <c r="B7" s="1247"/>
      <c r="C7" s="1247"/>
      <c r="D7" s="1247"/>
      <c r="E7" s="1247"/>
      <c r="F7" s="1247"/>
      <c r="G7" s="1247"/>
      <c r="H7" s="1247"/>
      <c r="I7" s="1247"/>
      <c r="J7" s="1247"/>
      <c r="K7" s="1247"/>
      <c r="L7" s="1247"/>
      <c r="M7" s="1248" t="s">
        <v>217</v>
      </c>
      <c r="N7" s="1248"/>
      <c r="O7" s="1248"/>
    </row>
    <row r="8" spans="1:20" s="34" customFormat="1" ht="56.25" customHeight="1" x14ac:dyDescent="0.2">
      <c r="A8" s="709" t="s">
        <v>2</v>
      </c>
      <c r="B8" s="710" t="s">
        <v>14</v>
      </c>
      <c r="C8" s="711" t="s">
        <v>15</v>
      </c>
      <c r="D8" s="712" t="s">
        <v>120</v>
      </c>
      <c r="E8" s="710" t="s">
        <v>7</v>
      </c>
      <c r="F8" s="713" t="s">
        <v>17</v>
      </c>
      <c r="G8" s="713" t="s">
        <v>193</v>
      </c>
      <c r="H8" s="714" t="s">
        <v>211</v>
      </c>
      <c r="I8" s="710" t="s">
        <v>20</v>
      </c>
      <c r="J8" s="713" t="s">
        <v>21</v>
      </c>
      <c r="K8" s="713" t="s">
        <v>193</v>
      </c>
      <c r="L8" s="714" t="s">
        <v>211</v>
      </c>
      <c r="M8" s="715" t="s">
        <v>23</v>
      </c>
      <c r="N8" s="716" t="s">
        <v>24</v>
      </c>
      <c r="O8" s="716" t="s">
        <v>25</v>
      </c>
      <c r="Q8" s="35"/>
    </row>
    <row r="9" spans="1:20" ht="30.75" customHeight="1" x14ac:dyDescent="0.2">
      <c r="A9" s="717" t="s">
        <v>113</v>
      </c>
      <c r="B9" s="718"/>
      <c r="C9" s="719"/>
      <c r="D9" s="720"/>
      <c r="E9" s="718"/>
      <c r="F9" s="719"/>
      <c r="G9" s="721"/>
      <c r="H9" s="722"/>
      <c r="I9" s="718"/>
      <c r="J9" s="719"/>
      <c r="K9" s="719"/>
      <c r="L9" s="723"/>
      <c r="M9" s="718"/>
      <c r="N9" s="719"/>
      <c r="O9" s="719"/>
    </row>
    <row r="10" spans="1:20" s="674" customFormat="1" ht="31.5" customHeight="1" x14ac:dyDescent="0.25">
      <c r="A10" s="724" t="s">
        <v>9</v>
      </c>
      <c r="B10" s="725">
        <f>+B11+B12</f>
        <v>578119.77055515</v>
      </c>
      <c r="C10" s="736">
        <v>0</v>
      </c>
      <c r="D10" s="727">
        <f>+D11+D12</f>
        <v>78464.128688529992</v>
      </c>
      <c r="E10" s="725">
        <f>+E11+E12</f>
        <v>297271.83176472003</v>
      </c>
      <c r="F10" s="739">
        <f>+E10*100/B10</f>
        <v>51.420457646563335</v>
      </c>
      <c r="G10" s="739">
        <v>51</v>
      </c>
      <c r="H10" s="814">
        <f>+F10-G10</f>
        <v>0.42045764656333517</v>
      </c>
      <c r="I10" s="725">
        <f>+I11+I12</f>
        <v>375735.96045324998</v>
      </c>
      <c r="J10" s="739">
        <f>+I10*100/B10</f>
        <v>64.992754026115151</v>
      </c>
      <c r="K10" s="739">
        <v>82</v>
      </c>
      <c r="L10" s="740">
        <f>+J10-K10</f>
        <v>-17.007245973884849</v>
      </c>
      <c r="M10" s="728">
        <f>+B10-I10</f>
        <v>202383.81010190002</v>
      </c>
      <c r="N10" s="729"/>
      <c r="O10" s="729"/>
      <c r="P10" s="671"/>
      <c r="Q10" s="672"/>
      <c r="R10" s="673"/>
      <c r="S10" s="673"/>
      <c r="T10" s="673"/>
    </row>
    <row r="11" spans="1:20" s="678" customFormat="1" ht="31.5" customHeight="1" x14ac:dyDescent="0.25">
      <c r="A11" s="730" t="s">
        <v>10</v>
      </c>
      <c r="B11" s="733">
        <v>306494.89483231999</v>
      </c>
      <c r="C11" s="737">
        <v>0</v>
      </c>
      <c r="D11" s="734">
        <v>1372.7876669</v>
      </c>
      <c r="E11" s="733">
        <v>247961.40959192</v>
      </c>
      <c r="F11" s="741">
        <f>+E11*100/B11</f>
        <v>80.90229683191852</v>
      </c>
      <c r="G11" s="741">
        <v>58</v>
      </c>
      <c r="H11" s="815">
        <f>+F11-G11</f>
        <v>22.90229683191852</v>
      </c>
      <c r="I11" s="733">
        <v>249334.19725882</v>
      </c>
      <c r="J11" s="741">
        <f>+I11*100/B11</f>
        <v>81.350195863858687</v>
      </c>
      <c r="K11" s="741">
        <v>82</v>
      </c>
      <c r="L11" s="742">
        <f>+J11-K11</f>
        <v>-0.64980413614131294</v>
      </c>
      <c r="M11" s="735">
        <f>+B11-I11</f>
        <v>57160.697573499987</v>
      </c>
      <c r="N11" s="729"/>
      <c r="O11" s="729"/>
      <c r="P11" s="676"/>
      <c r="Q11" s="677">
        <f>+D11+E11</f>
        <v>249334.19725882</v>
      </c>
    </row>
    <row r="12" spans="1:20" s="678" customFormat="1" ht="31.5" customHeight="1" x14ac:dyDescent="0.25">
      <c r="A12" s="730" t="s">
        <v>11</v>
      </c>
      <c r="B12" s="733">
        <v>271624.87572283001</v>
      </c>
      <c r="C12" s="738">
        <v>0</v>
      </c>
      <c r="D12" s="734">
        <v>77091.341021629996</v>
      </c>
      <c r="E12" s="733">
        <v>49310.422172799997</v>
      </c>
      <c r="F12" s="741">
        <f>+E12*100/B12</f>
        <v>18.153868286760698</v>
      </c>
      <c r="G12" s="741">
        <v>21</v>
      </c>
      <c r="H12" s="742">
        <f>+F12-G12</f>
        <v>-2.846131713239302</v>
      </c>
      <c r="I12" s="733">
        <v>126401.76319442999</v>
      </c>
      <c r="J12" s="741">
        <f t="shared" ref="J12" si="0">+I12*100/B12</f>
        <v>46.535415012361455</v>
      </c>
      <c r="K12" s="741">
        <v>80</v>
      </c>
      <c r="L12" s="742">
        <f>+J12-K12</f>
        <v>-33.464584987638545</v>
      </c>
      <c r="M12" s="735">
        <f>+B12-I12</f>
        <v>145223.11252840003</v>
      </c>
      <c r="N12" s="729"/>
      <c r="O12" s="729"/>
      <c r="P12" s="676"/>
      <c r="Q12" s="677">
        <f>+D12+E12</f>
        <v>126401.76319442999</v>
      </c>
    </row>
    <row r="13" spans="1:20" ht="24" customHeight="1" x14ac:dyDescent="0.2">
      <c r="A13" s="1162" t="s">
        <v>107</v>
      </c>
      <c r="B13" s="1162"/>
      <c r="C13" s="1162"/>
      <c r="D13" s="1162"/>
      <c r="E13" s="1162"/>
      <c r="F13" s="1162"/>
      <c r="G13" s="1162"/>
      <c r="H13" s="1162"/>
      <c r="I13" s="1162"/>
      <c r="J13" s="1162"/>
      <c r="K13" s="1162"/>
      <c r="L13" s="1162"/>
      <c r="M13" s="1248" t="s">
        <v>218</v>
      </c>
      <c r="N13" s="1248"/>
      <c r="O13" s="1248"/>
    </row>
    <row r="14" spans="1:20" s="34" customFormat="1" ht="54.75" customHeight="1" x14ac:dyDescent="0.2">
      <c r="A14" s="709" t="s">
        <v>2</v>
      </c>
      <c r="B14" s="743" t="s">
        <v>14</v>
      </c>
      <c r="C14" s="711" t="s">
        <v>15</v>
      </c>
      <c r="D14" s="712" t="s">
        <v>16</v>
      </c>
      <c r="E14" s="710" t="s">
        <v>7</v>
      </c>
      <c r="F14" s="713" t="s">
        <v>17</v>
      </c>
      <c r="G14" s="713" t="s">
        <v>193</v>
      </c>
      <c r="H14" s="744" t="s">
        <v>211</v>
      </c>
      <c r="I14" s="743" t="s">
        <v>20</v>
      </c>
      <c r="J14" s="713" t="s">
        <v>21</v>
      </c>
      <c r="K14" s="713" t="s">
        <v>193</v>
      </c>
      <c r="L14" s="744" t="s">
        <v>211</v>
      </c>
      <c r="M14" s="745" t="s">
        <v>23</v>
      </c>
      <c r="N14" s="746" t="s">
        <v>24</v>
      </c>
      <c r="O14" s="716" t="s">
        <v>25</v>
      </c>
      <c r="Q14" s="35" t="s">
        <v>28</v>
      </c>
    </row>
    <row r="15" spans="1:20" ht="30.75" customHeight="1" x14ac:dyDescent="0.2">
      <c r="A15" s="747" t="s">
        <v>112</v>
      </c>
      <c r="B15" s="748"/>
      <c r="C15" s="749"/>
      <c r="D15" s="750"/>
      <c r="E15" s="751"/>
      <c r="F15" s="749"/>
      <c r="G15" s="752"/>
      <c r="H15" s="752"/>
      <c r="I15" s="748"/>
      <c r="J15" s="749"/>
      <c r="K15" s="749"/>
      <c r="L15" s="753"/>
      <c r="M15" s="750"/>
      <c r="N15" s="750"/>
      <c r="O15" s="754"/>
    </row>
    <row r="16" spans="1:20" s="59" customFormat="1" ht="30.75" customHeight="1" x14ac:dyDescent="0.2">
      <c r="A16" s="755" t="s">
        <v>9</v>
      </c>
      <c r="B16" s="756">
        <f>+B17+B18</f>
        <v>27319304197.5</v>
      </c>
      <c r="C16" s="726">
        <f>+C17+C18</f>
        <v>0</v>
      </c>
      <c r="D16" s="757">
        <f>+D17+D18</f>
        <v>2046362962.6900001</v>
      </c>
      <c r="E16" s="758">
        <f>+E17+E18</f>
        <v>18074286575.209999</v>
      </c>
      <c r="F16" s="759">
        <f>+E16*100/B16</f>
        <v>66.15939573184292</v>
      </c>
      <c r="G16" s="759">
        <v>51</v>
      </c>
      <c r="H16" s="760">
        <f>+F16-G16</f>
        <v>15.15939573184292</v>
      </c>
      <c r="I16" s="761">
        <f>+C16+D16+E16</f>
        <v>20120649537.899998</v>
      </c>
      <c r="J16" s="759">
        <f>+I16*100/B16</f>
        <v>73.649934099497472</v>
      </c>
      <c r="K16" s="759">
        <v>82</v>
      </c>
      <c r="L16" s="762">
        <f>+J16-K16</f>
        <v>-8.3500659005025284</v>
      </c>
      <c r="M16" s="763">
        <f>+B16-I16</f>
        <v>7198654659.6000023</v>
      </c>
      <c r="N16" s="729">
        <v>1</v>
      </c>
      <c r="O16" s="729">
        <v>1</v>
      </c>
      <c r="P16" s="56"/>
      <c r="Q16" s="84" t="s">
        <v>30</v>
      </c>
      <c r="R16" s="85"/>
      <c r="S16" s="86"/>
    </row>
    <row r="17" spans="1:20" ht="30.75" customHeight="1" x14ac:dyDescent="0.2">
      <c r="A17" s="764" t="s">
        <v>10</v>
      </c>
      <c r="B17" s="765">
        <v>17516294918.799999</v>
      </c>
      <c r="C17" s="731">
        <v>0</v>
      </c>
      <c r="D17" s="766">
        <v>130762856.38999999</v>
      </c>
      <c r="E17" s="767">
        <v>14547822091.27</v>
      </c>
      <c r="F17" s="768">
        <f>+E17*100/B17</f>
        <v>83.053078055085848</v>
      </c>
      <c r="G17" s="768">
        <v>58</v>
      </c>
      <c r="H17" s="769">
        <f>+F17-G17</f>
        <v>25.053078055085848</v>
      </c>
      <c r="I17" s="770">
        <v>14678584947.66</v>
      </c>
      <c r="J17" s="768">
        <f>+I17*100/B17</f>
        <v>83.799599262887924</v>
      </c>
      <c r="K17" s="768">
        <v>82</v>
      </c>
      <c r="L17" s="771">
        <f>+J17-K17</f>
        <v>1.7995992628879236</v>
      </c>
      <c r="M17" s="772">
        <f>+B17-I17</f>
        <v>2837709971.1399994</v>
      </c>
      <c r="N17" s="729"/>
      <c r="O17" s="729"/>
      <c r="P17" s="68"/>
      <c r="Q17" s="35" t="s">
        <v>31</v>
      </c>
    </row>
    <row r="18" spans="1:20" ht="30.75" customHeight="1" x14ac:dyDescent="0.2">
      <c r="A18" s="773" t="s">
        <v>11</v>
      </c>
      <c r="B18" s="765">
        <v>9803009278.7000008</v>
      </c>
      <c r="C18" s="732">
        <v>0</v>
      </c>
      <c r="D18" s="766">
        <v>1915600106.3000002</v>
      </c>
      <c r="E18" s="767">
        <v>3526464483.9400001</v>
      </c>
      <c r="F18" s="774">
        <f>+E18*100/B18</f>
        <v>35.973285178892048</v>
      </c>
      <c r="G18" s="774">
        <v>21</v>
      </c>
      <c r="H18" s="775">
        <f>+F18-G18</f>
        <v>14.973285178892048</v>
      </c>
      <c r="I18" s="776">
        <v>5442064590.2399998</v>
      </c>
      <c r="J18" s="774">
        <f t="shared" ref="J18" si="1">+I18*100/B18</f>
        <v>55.514224617378758</v>
      </c>
      <c r="K18" s="774">
        <v>80</v>
      </c>
      <c r="L18" s="777">
        <f>+J18-K18</f>
        <v>-24.485775382621242</v>
      </c>
      <c r="M18" s="778">
        <f>+B18-I18</f>
        <v>4360944688.460001</v>
      </c>
      <c r="N18" s="779">
        <v>1</v>
      </c>
      <c r="O18" s="729">
        <v>4</v>
      </c>
      <c r="P18" s="68"/>
      <c r="Q18" s="35"/>
    </row>
    <row r="19" spans="1:20" s="195" customFormat="1" ht="20.25" customHeight="1" x14ac:dyDescent="0.2">
      <c r="A19" s="780" t="s">
        <v>47</v>
      </c>
      <c r="B19" s="781"/>
      <c r="C19" s="782"/>
      <c r="D19" s="781"/>
      <c r="E19" s="781"/>
      <c r="F19" s="782"/>
      <c r="G19" s="782"/>
      <c r="H19" s="783"/>
      <c r="I19" s="784"/>
      <c r="J19" s="782"/>
      <c r="K19" s="782"/>
      <c r="L19" s="782"/>
      <c r="M19" s="781"/>
      <c r="N19" s="782"/>
      <c r="O19" s="785"/>
      <c r="Q19" s="669"/>
    </row>
    <row r="20" spans="1:20" s="206" customFormat="1" ht="99.75" customHeight="1" x14ac:dyDescent="0.2">
      <c r="A20" s="786" t="s">
        <v>2</v>
      </c>
      <c r="B20" s="787" t="s">
        <v>14</v>
      </c>
      <c r="C20" s="788" t="s">
        <v>48</v>
      </c>
      <c r="D20" s="789" t="s">
        <v>49</v>
      </c>
      <c r="E20" s="789" t="s">
        <v>7</v>
      </c>
      <c r="F20" s="790" t="s">
        <v>17</v>
      </c>
      <c r="G20" s="790"/>
      <c r="H20" s="791"/>
      <c r="I20" s="792" t="s">
        <v>50</v>
      </c>
      <c r="J20" s="790" t="s">
        <v>21</v>
      </c>
      <c r="K20" s="790"/>
      <c r="L20" s="793" t="s">
        <v>141</v>
      </c>
      <c r="M20" s="794" t="s">
        <v>52</v>
      </c>
      <c r="N20" s="794" t="s">
        <v>53</v>
      </c>
      <c r="O20" s="795"/>
      <c r="Q20" s="206">
        <v>12</v>
      </c>
    </row>
    <row r="21" spans="1:20" s="690" customFormat="1" ht="30" customHeight="1" x14ac:dyDescent="0.2">
      <c r="A21" s="796" t="s">
        <v>110</v>
      </c>
      <c r="B21" s="797">
        <v>1793649491.1099999</v>
      </c>
      <c r="C21" s="797">
        <v>43378132.710000001</v>
      </c>
      <c r="D21" s="797">
        <v>389909151.86000001</v>
      </c>
      <c r="E21" s="797">
        <v>1359762474.3399999</v>
      </c>
      <c r="F21" s="798">
        <f>+E21*100/B21</f>
        <v>75.809821321249942</v>
      </c>
      <c r="G21" s="799"/>
      <c r="H21" s="799"/>
      <c r="I21" s="797">
        <v>1749671626.1999998</v>
      </c>
      <c r="J21" s="798">
        <f>+I21*100/B21</f>
        <v>97.548134954573285</v>
      </c>
      <c r="K21" s="800"/>
      <c r="L21" s="801">
        <v>73068.11</v>
      </c>
      <c r="M21" s="801">
        <v>526664.0900000477</v>
      </c>
      <c r="N21" s="801">
        <v>433887016.76999998</v>
      </c>
      <c r="O21" s="802"/>
      <c r="Q21" s="689"/>
      <c r="R21" s="691"/>
    </row>
    <row r="22" spans="1:20" s="206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206">
        <v>12</v>
      </c>
    </row>
    <row r="23" spans="1:20" s="1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2"/>
    </row>
    <row r="24" spans="1:20" ht="28.5" customHeight="1" x14ac:dyDescent="0.2">
      <c r="A24" s="1249" t="s">
        <v>56</v>
      </c>
      <c r="B24" s="1249"/>
      <c r="C24" s="1249"/>
      <c r="D24" s="1249"/>
      <c r="E24" s="1249"/>
      <c r="F24" s="1249"/>
      <c r="G24" s="1249"/>
      <c r="H24" s="1249"/>
      <c r="I24" s="1249"/>
      <c r="J24" s="1249"/>
      <c r="K24" s="1249"/>
      <c r="L24" s="1249"/>
      <c r="M24" s="1249"/>
      <c r="N24" s="1249"/>
      <c r="O24" s="1249"/>
      <c r="Q24" s="661"/>
    </row>
    <row r="25" spans="1:20" ht="17.25" customHeight="1" x14ac:dyDescent="0.2">
      <c r="A25" s="803" t="s">
        <v>221</v>
      </c>
      <c r="B25" s="804"/>
      <c r="C25" s="805"/>
      <c r="D25" s="804"/>
      <c r="E25" s="806"/>
      <c r="F25" s="807"/>
      <c r="G25" s="808"/>
      <c r="H25" s="809"/>
      <c r="I25" s="808"/>
      <c r="J25" s="810"/>
      <c r="K25" s="811"/>
      <c r="L25" s="811"/>
      <c r="M25" s="812"/>
      <c r="N25" s="813"/>
      <c r="O25" s="811"/>
      <c r="P25" s="534"/>
      <c r="Q25" s="534"/>
      <c r="R25" s="534"/>
      <c r="T25" s="2">
        <v>4392348.1100000003</v>
      </c>
    </row>
    <row r="26" spans="1:20" ht="49.5" customHeight="1" x14ac:dyDescent="0.2">
      <c r="A26" s="1221"/>
      <c r="B26" s="1222"/>
      <c r="C26" s="1222"/>
      <c r="D26" s="1222"/>
      <c r="E26" s="1222"/>
      <c r="F26" s="1222"/>
      <c r="G26" s="1222"/>
      <c r="H26" s="1222"/>
      <c r="I26" s="1222"/>
      <c r="J26" s="1222"/>
      <c r="K26" s="1222"/>
      <c r="L26" s="1222"/>
      <c r="M26" s="1222"/>
      <c r="N26" s="1222"/>
      <c r="O26" s="122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27319304197.5</v>
      </c>
      <c r="C30" s="245">
        <f>+C31+C32</f>
        <v>2046362962.6900001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17516294918.799999</v>
      </c>
      <c r="C31" s="253">
        <f>+D17</f>
        <v>130762856.38999999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9803009278.7000008</v>
      </c>
      <c r="C32" s="253">
        <f>D18</f>
        <v>1915600106.3000002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27319304197.5</v>
      </c>
      <c r="C66" s="267">
        <f>+C67+C68</f>
        <v>18074286575.209999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17516294918.799999</v>
      </c>
      <c r="C67" s="316">
        <f>+E17</f>
        <v>14547822091.27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9803009278.7000008</v>
      </c>
      <c r="C68" s="316">
        <f>+E18</f>
        <v>3526464483.9400001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/>
      <c r="L85" s="1173"/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/>
      <c r="J86" s="1158"/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/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/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27319304197.5</v>
      </c>
      <c r="C89" s="340">
        <f>+C90+C91</f>
        <v>18074286575.209999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17516294918.799999</v>
      </c>
      <c r="C90" s="340">
        <f>+E17</f>
        <v>14547822091.27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9803009278.7000008</v>
      </c>
      <c r="C91" s="340">
        <f>+E18</f>
        <v>3526464483.9400001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/>
      <c r="L94" s="1179"/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/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/>
      <c r="J108" s="308"/>
      <c r="K108" s="1173"/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/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/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27319304197.5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17516294918.799999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9803009278.7000008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4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5C2E-7346-4C2F-99A5-0E2B537E5F22}">
  <sheetPr>
    <tabColor rgb="FF7030A0"/>
    <pageSetUpPr fitToPage="1"/>
  </sheetPr>
  <dimension ref="A1:T132"/>
  <sheetViews>
    <sheetView zoomScale="70" zoomScaleNormal="70" workbookViewId="0">
      <selection activeCell="B21" sqref="B21"/>
    </sheetView>
  </sheetViews>
  <sheetFormatPr defaultColWidth="9" defaultRowHeight="14.25" x14ac:dyDescent="0.2"/>
  <cols>
    <col min="1" max="1" width="17.875" style="2" customWidth="1"/>
    <col min="2" max="2" width="16.5" style="3" customWidth="1"/>
    <col min="3" max="3" width="13.25" style="221" customWidth="1"/>
    <col min="4" max="4" width="15.25" style="3" customWidth="1"/>
    <col min="5" max="5" width="15.75" style="3" customWidth="1"/>
    <col min="6" max="6" width="12" style="222" customWidth="1"/>
    <col min="7" max="7" width="11.75" style="2" customWidth="1"/>
    <col min="8" max="8" width="11.875" style="2" customWidth="1"/>
    <col min="9" max="9" width="16.375" style="162" customWidth="1"/>
    <col min="10" max="10" width="10.5" style="2" bestFit="1" customWidth="1"/>
    <col min="11" max="11" width="9.625" style="2" bestFit="1" customWidth="1"/>
    <col min="12" max="12" width="11.375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38" t="s">
        <v>191</v>
      </c>
      <c r="B1" s="1238"/>
      <c r="C1" s="1238"/>
      <c r="D1" s="1238"/>
      <c r="E1" s="1238"/>
      <c r="F1" s="1238"/>
      <c r="G1" s="1238"/>
      <c r="H1" s="1238"/>
      <c r="I1" s="1238"/>
    </row>
    <row r="2" spans="1:20" ht="24" customHeight="1" x14ac:dyDescent="0.2">
      <c r="A2" s="1239" t="s">
        <v>2</v>
      </c>
      <c r="B2" s="1241" t="s">
        <v>3</v>
      </c>
      <c r="C2" s="1242"/>
      <c r="D2" s="1241" t="s">
        <v>4</v>
      </c>
      <c r="E2" s="1242"/>
      <c r="F2" s="1243" t="s">
        <v>5</v>
      </c>
      <c r="G2" s="1244"/>
      <c r="H2" s="1245" t="s">
        <v>6</v>
      </c>
      <c r="I2" s="1246"/>
    </row>
    <row r="3" spans="1:20" ht="24" customHeight="1" x14ac:dyDescent="0.2">
      <c r="A3" s="1240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7.75" customHeight="1" x14ac:dyDescent="0.2">
      <c r="A7" s="1247" t="s">
        <v>194</v>
      </c>
      <c r="B7" s="1247"/>
      <c r="C7" s="1247"/>
      <c r="D7" s="1247"/>
      <c r="E7" s="1247"/>
      <c r="F7" s="1247"/>
      <c r="G7" s="1247"/>
      <c r="H7" s="1247"/>
      <c r="I7" s="1247"/>
      <c r="J7" s="1247"/>
      <c r="K7" s="1247"/>
      <c r="L7" s="1247"/>
      <c r="M7" s="1248" t="s">
        <v>222</v>
      </c>
      <c r="N7" s="1248"/>
      <c r="O7" s="1248"/>
    </row>
    <row r="8" spans="1:20" s="34" customFormat="1" ht="56.25" customHeight="1" x14ac:dyDescent="0.2">
      <c r="A8" s="709" t="s">
        <v>2</v>
      </c>
      <c r="B8" s="710" t="s">
        <v>14</v>
      </c>
      <c r="C8" s="711" t="s">
        <v>15</v>
      </c>
      <c r="D8" s="712" t="s">
        <v>120</v>
      </c>
      <c r="E8" s="710" t="s">
        <v>7</v>
      </c>
      <c r="F8" s="713" t="s">
        <v>17</v>
      </c>
      <c r="G8" s="713" t="s">
        <v>193</v>
      </c>
      <c r="H8" s="714" t="s">
        <v>211</v>
      </c>
      <c r="I8" s="710" t="s">
        <v>20</v>
      </c>
      <c r="J8" s="713" t="s">
        <v>21</v>
      </c>
      <c r="K8" s="713" t="s">
        <v>193</v>
      </c>
      <c r="L8" s="714" t="s">
        <v>211</v>
      </c>
      <c r="M8" s="715" t="s">
        <v>23</v>
      </c>
      <c r="N8" s="716" t="s">
        <v>24</v>
      </c>
      <c r="O8" s="716" t="s">
        <v>25</v>
      </c>
      <c r="Q8" s="35"/>
    </row>
    <row r="9" spans="1:20" ht="30.75" customHeight="1" x14ac:dyDescent="0.2">
      <c r="A9" s="717" t="s">
        <v>113</v>
      </c>
      <c r="B9" s="718"/>
      <c r="C9" s="719"/>
      <c r="D9" s="720"/>
      <c r="E9" s="718"/>
      <c r="F9" s="719"/>
      <c r="G9" s="721"/>
      <c r="H9" s="722"/>
      <c r="I9" s="718"/>
      <c r="J9" s="719"/>
      <c r="K9" s="719"/>
      <c r="L9" s="723"/>
      <c r="M9" s="718"/>
      <c r="N9" s="719"/>
      <c r="O9" s="719"/>
    </row>
    <row r="10" spans="1:20" s="847" customFormat="1" ht="31.5" customHeight="1" x14ac:dyDescent="0.25">
      <c r="A10" s="835" t="s">
        <v>9</v>
      </c>
      <c r="B10" s="836">
        <f>+B11+B12</f>
        <v>600140.5474614799</v>
      </c>
      <c r="C10" s="837">
        <v>0</v>
      </c>
      <c r="D10" s="838">
        <f>+D11+D12</f>
        <v>99842.297130620005</v>
      </c>
      <c r="E10" s="836">
        <f>+E11+E12</f>
        <v>321565.54185122001</v>
      </c>
      <c r="F10" s="839">
        <f>+E10*100/B10</f>
        <v>53.581705687343138</v>
      </c>
      <c r="G10" s="839">
        <v>51</v>
      </c>
      <c r="H10" s="840">
        <f>+F10-G10</f>
        <v>2.5817056873431383</v>
      </c>
      <c r="I10" s="836">
        <f>+I11+I12</f>
        <v>421407.83898184</v>
      </c>
      <c r="J10" s="839">
        <f>+I10*100/B10</f>
        <v>70.218191516027858</v>
      </c>
      <c r="K10" s="839">
        <v>82</v>
      </c>
      <c r="L10" s="841">
        <f>+J10-K10</f>
        <v>-11.781808483972142</v>
      </c>
      <c r="M10" s="842">
        <f>+B10-I10</f>
        <v>178732.7084796399</v>
      </c>
      <c r="N10" s="843"/>
      <c r="O10" s="843"/>
      <c r="P10" s="844"/>
      <c r="Q10" s="845"/>
      <c r="R10" s="846"/>
      <c r="S10" s="846"/>
      <c r="T10" s="846"/>
    </row>
    <row r="11" spans="1:20" s="856" customFormat="1" ht="31.5" customHeight="1" x14ac:dyDescent="0.7">
      <c r="A11" s="848" t="s">
        <v>10</v>
      </c>
      <c r="B11" s="858">
        <v>306555.17663584999</v>
      </c>
      <c r="C11" s="849">
        <v>0</v>
      </c>
      <c r="D11" s="859">
        <v>1617.41349401</v>
      </c>
      <c r="E11" s="859">
        <v>253306.36992652001</v>
      </c>
      <c r="F11" s="850">
        <f>+E11*100/B11</f>
        <v>82.62994372051233</v>
      </c>
      <c r="G11" s="850">
        <v>58</v>
      </c>
      <c r="H11" s="851">
        <f>+F11-G11</f>
        <v>24.62994372051233</v>
      </c>
      <c r="I11" s="859">
        <v>254923.78342053</v>
      </c>
      <c r="J11" s="850">
        <f>+I11*100/B11</f>
        <v>83.157552978904107</v>
      </c>
      <c r="K11" s="850">
        <v>82</v>
      </c>
      <c r="L11" s="851">
        <f>+J11-K11</f>
        <v>1.157552978904107</v>
      </c>
      <c r="M11" s="853">
        <f>+B11-I11</f>
        <v>51631.393215319986</v>
      </c>
      <c r="N11" s="843"/>
      <c r="O11" s="843"/>
      <c r="P11" s="854"/>
      <c r="Q11" s="855">
        <f>+D11+E11</f>
        <v>254923.78342053</v>
      </c>
    </row>
    <row r="12" spans="1:20" s="856" customFormat="1" ht="31.5" customHeight="1" x14ac:dyDescent="0.7">
      <c r="A12" s="848" t="s">
        <v>11</v>
      </c>
      <c r="B12" s="858">
        <v>293585.37082562997</v>
      </c>
      <c r="C12" s="857">
        <v>0</v>
      </c>
      <c r="D12" s="859">
        <v>98224.88363661</v>
      </c>
      <c r="E12" s="859">
        <v>68259.1719247</v>
      </c>
      <c r="F12" s="850">
        <f>+E12*100/B12</f>
        <v>23.25019524397262</v>
      </c>
      <c r="G12" s="850">
        <v>21</v>
      </c>
      <c r="H12" s="851">
        <f>+F12-G12</f>
        <v>2.2501952439726196</v>
      </c>
      <c r="I12" s="859">
        <v>166484.05556131</v>
      </c>
      <c r="J12" s="850">
        <f t="shared" ref="J12" si="0">+I12*100/B12</f>
        <v>56.70720414069622</v>
      </c>
      <c r="K12" s="850">
        <v>80</v>
      </c>
      <c r="L12" s="852">
        <f>+J12-K12</f>
        <v>-23.29279585930378</v>
      </c>
      <c r="M12" s="853">
        <f>+B12-I12</f>
        <v>127101.31526431997</v>
      </c>
      <c r="N12" s="843"/>
      <c r="O12" s="843"/>
      <c r="P12" s="854"/>
      <c r="Q12" s="855">
        <f>+D12+E12</f>
        <v>166484.05556131</v>
      </c>
    </row>
    <row r="13" spans="1:20" ht="31.5" customHeight="1" x14ac:dyDescent="0.2">
      <c r="A13" s="1238" t="s">
        <v>107</v>
      </c>
      <c r="B13" s="1238"/>
      <c r="C13" s="1238"/>
      <c r="D13" s="1238"/>
      <c r="E13" s="1238"/>
      <c r="F13" s="1238"/>
      <c r="G13" s="1238"/>
      <c r="H13" s="1238"/>
      <c r="I13" s="1238"/>
      <c r="J13" s="1238"/>
      <c r="K13" s="1238"/>
      <c r="L13" s="1238"/>
      <c r="M13" s="1248" t="s">
        <v>223</v>
      </c>
      <c r="N13" s="1248"/>
      <c r="O13" s="1248"/>
    </row>
    <row r="14" spans="1:20" s="34" customFormat="1" ht="54.75" customHeight="1" x14ac:dyDescent="0.2">
      <c r="A14" s="709" t="s">
        <v>2</v>
      </c>
      <c r="B14" s="743" t="s">
        <v>14</v>
      </c>
      <c r="C14" s="711" t="s">
        <v>15</v>
      </c>
      <c r="D14" s="712" t="s">
        <v>16</v>
      </c>
      <c r="E14" s="710" t="s">
        <v>7</v>
      </c>
      <c r="F14" s="713" t="s">
        <v>17</v>
      </c>
      <c r="G14" s="713" t="s">
        <v>193</v>
      </c>
      <c r="H14" s="744" t="s">
        <v>211</v>
      </c>
      <c r="I14" s="743" t="s">
        <v>20</v>
      </c>
      <c r="J14" s="713" t="s">
        <v>21</v>
      </c>
      <c r="K14" s="713" t="s">
        <v>193</v>
      </c>
      <c r="L14" s="744" t="s">
        <v>211</v>
      </c>
      <c r="M14" s="745" t="s">
        <v>23</v>
      </c>
      <c r="N14" s="746" t="s">
        <v>24</v>
      </c>
      <c r="O14" s="716" t="s">
        <v>25</v>
      </c>
      <c r="Q14" s="35" t="s">
        <v>28</v>
      </c>
    </row>
    <row r="15" spans="1:20" ht="30.75" customHeight="1" x14ac:dyDescent="0.2">
      <c r="A15" s="747" t="s">
        <v>112</v>
      </c>
      <c r="B15" s="748"/>
      <c r="C15" s="749"/>
      <c r="D15" s="750"/>
      <c r="E15" s="751"/>
      <c r="F15" s="749"/>
      <c r="G15" s="752"/>
      <c r="H15" s="752"/>
      <c r="I15" s="748"/>
      <c r="J15" s="749"/>
      <c r="K15" s="749"/>
      <c r="L15" s="753"/>
      <c r="M15" s="750"/>
      <c r="N15" s="750"/>
      <c r="O15" s="754"/>
    </row>
    <row r="16" spans="1:20" s="59" customFormat="1" ht="30.75" customHeight="1" x14ac:dyDescent="0.2">
      <c r="A16" s="755" t="s">
        <v>9</v>
      </c>
      <c r="B16" s="827">
        <f>+B17+B18</f>
        <v>28311308764.700001</v>
      </c>
      <c r="C16" s="816">
        <f>+C17+C18</f>
        <v>0</v>
      </c>
      <c r="D16" s="828">
        <f>+D17+D18</f>
        <v>2229449477.6999998</v>
      </c>
      <c r="E16" s="829">
        <f>+E17+E18</f>
        <v>20250190984.75</v>
      </c>
      <c r="F16" s="830">
        <f>+E16*100/B16</f>
        <v>71.526862827334156</v>
      </c>
      <c r="G16" s="830">
        <v>51</v>
      </c>
      <c r="H16" s="831">
        <f>+F16-G16</f>
        <v>20.526862827334156</v>
      </c>
      <c r="I16" s="832">
        <f>+C16+D16+E16</f>
        <v>22479640462.450001</v>
      </c>
      <c r="J16" s="830">
        <f>+I16*100/B16</f>
        <v>79.401629395807987</v>
      </c>
      <c r="K16" s="830">
        <v>82</v>
      </c>
      <c r="L16" s="833">
        <f>+J16-K16</f>
        <v>-2.5983706041920129</v>
      </c>
      <c r="M16" s="834">
        <f>+B16-I16</f>
        <v>5831668302.25</v>
      </c>
      <c r="N16" s="729">
        <v>1</v>
      </c>
      <c r="O16" s="729">
        <v>3</v>
      </c>
      <c r="P16" s="56"/>
      <c r="Q16" s="84" t="s">
        <v>30</v>
      </c>
      <c r="R16" s="85"/>
      <c r="S16" s="86"/>
    </row>
    <row r="17" spans="1:20" ht="30.75" customHeight="1" x14ac:dyDescent="0.2">
      <c r="A17" s="764" t="s">
        <v>10</v>
      </c>
      <c r="B17" s="825">
        <v>17826698135.740002</v>
      </c>
      <c r="C17" s="817">
        <v>0</v>
      </c>
      <c r="D17" s="818">
        <v>111047512.91</v>
      </c>
      <c r="E17" s="819">
        <v>15639194736.65</v>
      </c>
      <c r="F17" s="820">
        <f>+E17*100/B17</f>
        <v>87.729060185832353</v>
      </c>
      <c r="G17" s="820">
        <v>58</v>
      </c>
      <c r="H17" s="821">
        <f>+F17-G17</f>
        <v>29.729060185832353</v>
      </c>
      <c r="I17" s="822">
        <v>15750242249.559999</v>
      </c>
      <c r="J17" s="820">
        <f>+I17*100/B17</f>
        <v>88.351988290994825</v>
      </c>
      <c r="K17" s="820">
        <v>82</v>
      </c>
      <c r="L17" s="826">
        <f>+J17-K17</f>
        <v>6.3519882909948251</v>
      </c>
      <c r="M17" s="824">
        <f>+B17-I17</f>
        <v>2076455886.1800022</v>
      </c>
      <c r="N17" s="779"/>
      <c r="O17" s="729"/>
      <c r="P17" s="68"/>
      <c r="Q17" s="35" t="s">
        <v>31</v>
      </c>
    </row>
    <row r="18" spans="1:20" ht="30.75" customHeight="1" x14ac:dyDescent="0.2">
      <c r="A18" s="773" t="s">
        <v>11</v>
      </c>
      <c r="B18" s="765">
        <v>10484610628.959999</v>
      </c>
      <c r="C18" s="817">
        <v>0</v>
      </c>
      <c r="D18" s="818">
        <v>2118401964.79</v>
      </c>
      <c r="E18" s="819">
        <v>4610996248.1000004</v>
      </c>
      <c r="F18" s="820">
        <f>+E18*100/B18</f>
        <v>43.97870756748722</v>
      </c>
      <c r="G18" s="820">
        <v>21</v>
      </c>
      <c r="H18" s="821">
        <f>+F18-G18</f>
        <v>22.97870756748722</v>
      </c>
      <c r="I18" s="822">
        <v>6729398212.8900003</v>
      </c>
      <c r="J18" s="820">
        <f t="shared" ref="J18" si="1">+I18*100/B18</f>
        <v>64.183577731560547</v>
      </c>
      <c r="K18" s="820">
        <v>80</v>
      </c>
      <c r="L18" s="823">
        <f>+J18-K18</f>
        <v>-15.816422268439453</v>
      </c>
      <c r="M18" s="824">
        <f>+B18-I18</f>
        <v>3755212416.0699987</v>
      </c>
      <c r="N18" s="779">
        <v>1</v>
      </c>
      <c r="O18" s="729">
        <v>15</v>
      </c>
      <c r="P18" s="68"/>
      <c r="Q18" s="35"/>
    </row>
    <row r="19" spans="1:20" s="195" customFormat="1" ht="20.25" customHeight="1" x14ac:dyDescent="0.2">
      <c r="A19" s="780" t="s">
        <v>47</v>
      </c>
      <c r="B19" s="781"/>
      <c r="C19" s="782"/>
      <c r="D19" s="781"/>
      <c r="E19" s="781"/>
      <c r="F19" s="782"/>
      <c r="G19" s="782"/>
      <c r="H19" s="783"/>
      <c r="I19" s="784"/>
      <c r="J19" s="782"/>
      <c r="K19" s="782"/>
      <c r="L19" s="782"/>
      <c r="M19" s="781"/>
      <c r="N19" s="782"/>
      <c r="O19" s="785"/>
      <c r="Q19" s="669"/>
    </row>
    <row r="20" spans="1:20" s="206" customFormat="1" ht="99.75" customHeight="1" x14ac:dyDescent="0.2">
      <c r="A20" s="786" t="s">
        <v>2</v>
      </c>
      <c r="B20" s="787" t="s">
        <v>14</v>
      </c>
      <c r="C20" s="788" t="s">
        <v>48</v>
      </c>
      <c r="D20" s="789" t="s">
        <v>49</v>
      </c>
      <c r="E20" s="789" t="s">
        <v>7</v>
      </c>
      <c r="F20" s="790" t="s">
        <v>17</v>
      </c>
      <c r="G20" s="790"/>
      <c r="H20" s="791"/>
      <c r="I20" s="792" t="s">
        <v>50</v>
      </c>
      <c r="J20" s="790" t="s">
        <v>21</v>
      </c>
      <c r="K20" s="790"/>
      <c r="L20" s="793" t="s">
        <v>141</v>
      </c>
      <c r="M20" s="794" t="s">
        <v>52</v>
      </c>
      <c r="N20" s="794" t="s">
        <v>53</v>
      </c>
      <c r="O20" s="795"/>
      <c r="Q20" s="206">
        <v>12</v>
      </c>
    </row>
    <row r="21" spans="1:20" s="690" customFormat="1" ht="30" customHeight="1" x14ac:dyDescent="0.2">
      <c r="A21" s="796" t="s">
        <v>110</v>
      </c>
      <c r="B21" s="797">
        <v>1793749664.25</v>
      </c>
      <c r="C21" s="797">
        <v>42320223.670000002</v>
      </c>
      <c r="D21" s="797">
        <v>321048861.86000001</v>
      </c>
      <c r="E21" s="797">
        <v>1429780846.5199997</v>
      </c>
      <c r="F21" s="798">
        <f>+E21*100/B21</f>
        <v>79.70905165954791</v>
      </c>
      <c r="G21" s="799"/>
      <c r="H21" s="799"/>
      <c r="I21" s="797">
        <v>1750829708.3799996</v>
      </c>
      <c r="J21" s="798">
        <f>+I21*100/B21</f>
        <v>97.607249399099075</v>
      </c>
      <c r="K21" s="800"/>
      <c r="L21" s="801">
        <v>73068.11</v>
      </c>
      <c r="M21" s="801">
        <v>526664.0900000477</v>
      </c>
      <c r="N21" s="801">
        <v>363968817.73000026</v>
      </c>
      <c r="O21" s="802"/>
      <c r="Q21" s="689"/>
      <c r="R21" s="691"/>
    </row>
    <row r="22" spans="1:20" s="206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206">
        <v>12</v>
      </c>
    </row>
    <row r="23" spans="1:20" s="1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2"/>
    </row>
    <row r="24" spans="1:20" ht="24.75" customHeight="1" x14ac:dyDescent="0.2">
      <c r="A24" s="1249" t="s">
        <v>56</v>
      </c>
      <c r="B24" s="1249"/>
      <c r="C24" s="1249"/>
      <c r="D24" s="1249"/>
      <c r="E24" s="1249"/>
      <c r="F24" s="1249"/>
      <c r="G24" s="1249"/>
      <c r="H24" s="1249"/>
      <c r="I24" s="1249"/>
      <c r="J24" s="1249"/>
      <c r="K24" s="1249"/>
      <c r="L24" s="1249"/>
      <c r="M24" s="1249"/>
      <c r="N24" s="1249"/>
      <c r="O24" s="1249"/>
      <c r="Q24" s="661"/>
    </row>
    <row r="25" spans="1:20" ht="24.75" customHeight="1" x14ac:dyDescent="0.2">
      <c r="A25" s="803" t="s">
        <v>224</v>
      </c>
      <c r="B25" s="804"/>
      <c r="C25" s="805"/>
      <c r="D25" s="804"/>
      <c r="E25" s="806"/>
      <c r="F25" s="807"/>
      <c r="G25" s="808"/>
      <c r="H25" s="809"/>
      <c r="I25" s="808"/>
      <c r="J25" s="810"/>
      <c r="K25" s="811"/>
      <c r="L25" s="811"/>
      <c r="M25" s="812"/>
      <c r="N25" s="813"/>
      <c r="O25" s="811"/>
      <c r="P25" s="534"/>
      <c r="Q25" s="534"/>
      <c r="R25" s="534"/>
      <c r="T25" s="2">
        <v>4392348.1100000003</v>
      </c>
    </row>
    <row r="26" spans="1:20" ht="49.5" customHeight="1" x14ac:dyDescent="0.2">
      <c r="A26" s="1221"/>
      <c r="B26" s="1222"/>
      <c r="C26" s="1222"/>
      <c r="D26" s="1222"/>
      <c r="E26" s="1222"/>
      <c r="F26" s="1222"/>
      <c r="G26" s="1222"/>
      <c r="H26" s="1222"/>
      <c r="I26" s="1222"/>
      <c r="J26" s="1222"/>
      <c r="K26" s="1222"/>
      <c r="L26" s="1222"/>
      <c r="M26" s="1222"/>
      <c r="N26" s="1222"/>
      <c r="O26" s="1222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58" t="s">
        <v>2</v>
      </c>
      <c r="B28" s="1160" t="s">
        <v>14</v>
      </c>
      <c r="C28" s="232" t="s">
        <v>16</v>
      </c>
      <c r="D28" s="232"/>
      <c r="E28" s="1160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59"/>
      <c r="B29" s="1161"/>
      <c r="C29" s="239"/>
      <c r="D29" s="239"/>
      <c r="E29" s="1161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28311308764.700001</v>
      </c>
      <c r="C30" s="245">
        <f>+C31+C32</f>
        <v>2229449477.6999998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17826698135.740002</v>
      </c>
      <c r="C31" s="253">
        <f>+D17</f>
        <v>111047512.91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10484610628.959999</v>
      </c>
      <c r="C32" s="253">
        <f>D18</f>
        <v>2118401964.79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58" t="s">
        <v>2</v>
      </c>
      <c r="B35" s="1160" t="s">
        <v>14</v>
      </c>
      <c r="C35" s="1173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59"/>
      <c r="B36" s="1161"/>
      <c r="C36" s="1174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58" t="s">
        <v>14</v>
      </c>
      <c r="B44" s="1160" t="s">
        <v>64</v>
      </c>
      <c r="C44" s="1173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59"/>
      <c r="B45" s="1161"/>
      <c r="C45" s="1174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75"/>
      <c r="E53" s="1176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28311308764.700001</v>
      </c>
      <c r="C66" s="267">
        <f>+C67+C68</f>
        <v>20250190984.75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17826698135.740002</v>
      </c>
      <c r="C67" s="316">
        <f>+E17</f>
        <v>15639194736.65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10484610628.959999</v>
      </c>
      <c r="C68" s="316">
        <f>+E18</f>
        <v>4610996248.1000004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77" t="s">
        <v>2</v>
      </c>
      <c r="B70" s="1179" t="s">
        <v>14</v>
      </c>
      <c r="C70" s="1181" t="s">
        <v>64</v>
      </c>
      <c r="D70" s="1179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78"/>
      <c r="B71" s="1180"/>
      <c r="C71" s="1182"/>
      <c r="D71" s="1180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58" t="s">
        <v>2</v>
      </c>
      <c r="B85" s="1160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60"/>
      <c r="L85" s="1173"/>
    </row>
    <row r="86" spans="1:13" s="236" customFormat="1" ht="15" hidden="1" customHeight="1" x14ac:dyDescent="0.2">
      <c r="A86" s="1171"/>
      <c r="B86" s="1172"/>
      <c r="C86" s="1160" t="s">
        <v>76</v>
      </c>
      <c r="D86" s="1160"/>
      <c r="E86" s="308"/>
      <c r="F86" s="1158"/>
      <c r="G86" s="1173"/>
      <c r="H86" s="1160"/>
      <c r="I86" s="308"/>
      <c r="J86" s="1158"/>
      <c r="K86" s="1172"/>
      <c r="L86" s="1183"/>
    </row>
    <row r="87" spans="1:13" s="236" customFormat="1" ht="17.25" hidden="1" x14ac:dyDescent="0.2">
      <c r="A87" s="1171"/>
      <c r="B87" s="1172"/>
      <c r="C87" s="1172"/>
      <c r="D87" s="1172"/>
      <c r="E87" s="308"/>
      <c r="F87" s="1171"/>
      <c r="G87" s="1183"/>
      <c r="H87" s="1172"/>
      <c r="I87" s="308"/>
      <c r="J87" s="1171"/>
      <c r="K87" s="1172"/>
      <c r="L87" s="1183"/>
    </row>
    <row r="88" spans="1:13" s="236" customFormat="1" ht="18" hidden="1" thickBot="1" x14ac:dyDescent="0.25">
      <c r="A88" s="1159"/>
      <c r="B88" s="1161"/>
      <c r="C88" s="1161"/>
      <c r="D88" s="1161"/>
      <c r="E88" s="339"/>
      <c r="F88" s="1159"/>
      <c r="G88" s="1174"/>
      <c r="H88" s="1161"/>
      <c r="I88" s="240"/>
      <c r="J88" s="1159"/>
      <c r="K88" s="1161"/>
      <c r="L88" s="1174"/>
    </row>
    <row r="89" spans="1:13" s="236" customFormat="1" ht="18" hidden="1" thickBot="1" x14ac:dyDescent="0.25">
      <c r="A89" s="244" t="s">
        <v>9</v>
      </c>
      <c r="B89" s="340">
        <f>+B90+B91</f>
        <v>28311308764.700001</v>
      </c>
      <c r="C89" s="340">
        <f>+C90+C91</f>
        <v>20250190984.75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17826698135.740002</v>
      </c>
      <c r="C90" s="340">
        <f>+E17</f>
        <v>15639194736.65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10484610628.959999</v>
      </c>
      <c r="C91" s="340">
        <f>+E18</f>
        <v>4610996248.1000004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184" t="s">
        <v>2</v>
      </c>
      <c r="B94" s="1179" t="s">
        <v>14</v>
      </c>
      <c r="C94" s="281" t="s">
        <v>7</v>
      </c>
      <c r="D94" s="318"/>
      <c r="E94" s="1186"/>
      <c r="F94" s="1187"/>
      <c r="G94" s="237"/>
      <c r="K94" s="318"/>
      <c r="L94" s="1179"/>
    </row>
    <row r="95" spans="1:13" s="236" customFormat="1" ht="17.25" hidden="1" x14ac:dyDescent="0.2">
      <c r="A95" s="1185"/>
      <c r="B95" s="1180"/>
      <c r="C95" s="281" t="s">
        <v>76</v>
      </c>
      <c r="D95" s="318"/>
      <c r="E95" s="318"/>
      <c r="F95" s="343"/>
      <c r="G95" s="237"/>
      <c r="K95" s="318"/>
      <c r="L95" s="1180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188" t="s">
        <v>2</v>
      </c>
      <c r="B107" s="1160" t="s">
        <v>14</v>
      </c>
      <c r="C107" s="1173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189"/>
      <c r="B108" s="1172"/>
      <c r="C108" s="1183"/>
      <c r="D108" s="1160"/>
      <c r="E108" s="1160"/>
      <c r="F108" s="308"/>
      <c r="G108" s="1173"/>
      <c r="H108" s="1188"/>
      <c r="I108" s="1160"/>
      <c r="J108" s="308"/>
      <c r="K108" s="1173"/>
      <c r="M108" s="258"/>
    </row>
    <row r="109" spans="1:13" s="350" customFormat="1" ht="17.25" hidden="1" x14ac:dyDescent="0.2">
      <c r="A109" s="1189"/>
      <c r="B109" s="1172"/>
      <c r="C109" s="1183"/>
      <c r="D109" s="1172"/>
      <c r="E109" s="1172"/>
      <c r="F109" s="308"/>
      <c r="G109" s="1183"/>
      <c r="H109" s="1189"/>
      <c r="I109" s="1172"/>
      <c r="J109" s="308"/>
      <c r="K109" s="1183"/>
      <c r="M109" s="258"/>
    </row>
    <row r="110" spans="1:13" s="350" customFormat="1" ht="18" hidden="1" thickBot="1" x14ac:dyDescent="0.25">
      <c r="A110" s="1190"/>
      <c r="B110" s="1161"/>
      <c r="C110" s="1174"/>
      <c r="D110" s="1161"/>
      <c r="E110" s="1161"/>
      <c r="F110" s="339"/>
      <c r="G110" s="1174"/>
      <c r="H110" s="1190"/>
      <c r="I110" s="1161"/>
      <c r="J110" s="240"/>
      <c r="K110" s="1174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193" t="s">
        <v>2</v>
      </c>
      <c r="B116" s="1195" t="s">
        <v>14</v>
      </c>
      <c r="C116" s="358" t="s">
        <v>81</v>
      </c>
      <c r="D116" s="1195"/>
      <c r="E116" s="1195"/>
      <c r="F116" s="1191"/>
      <c r="G116" s="1191"/>
      <c r="H116" s="357"/>
      <c r="I116" s="237"/>
      <c r="M116" s="258"/>
    </row>
    <row r="117" spans="1:13" s="236" customFormat="1" ht="24" hidden="1" customHeight="1" thickBot="1" x14ac:dyDescent="0.25">
      <c r="A117" s="1194"/>
      <c r="B117" s="1196"/>
      <c r="C117" s="360" t="s">
        <v>82</v>
      </c>
      <c r="D117" s="1196"/>
      <c r="E117" s="1196"/>
      <c r="F117" s="1192"/>
      <c r="G117" s="1192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28311308764.700001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17826698135.740002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10484610628.959999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1793749664.25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66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ABF-B498-4486-A75C-000ED11A1477}">
  <sheetPr>
    <tabColor rgb="FF7030A0"/>
    <pageSetUpPr fitToPage="1"/>
  </sheetPr>
  <dimension ref="A1:T132"/>
  <sheetViews>
    <sheetView topLeftCell="A10" zoomScale="70" zoomScaleNormal="70" workbookViewId="0">
      <selection activeCell="E20" sqref="E20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0.5" style="1035" bestFit="1" customWidth="1"/>
    <col min="7" max="8" width="11.5" style="874" bestFit="1" customWidth="1"/>
    <col min="9" max="9" width="19.875" style="1006" bestFit="1" customWidth="1"/>
    <col min="10" max="10" width="10.5" style="874" bestFit="1" customWidth="1"/>
    <col min="11" max="11" width="9.75" style="874" bestFit="1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38" t="s">
        <v>191</v>
      </c>
      <c r="B1" s="1238"/>
      <c r="C1" s="1238"/>
      <c r="D1" s="1238"/>
      <c r="E1" s="1238"/>
      <c r="F1" s="1238"/>
      <c r="G1" s="1238"/>
      <c r="H1" s="1238"/>
      <c r="I1" s="1238"/>
    </row>
    <row r="2" spans="1:20" ht="24" customHeight="1" x14ac:dyDescent="0.2">
      <c r="A2" s="1239" t="s">
        <v>2</v>
      </c>
      <c r="B2" s="1241" t="s">
        <v>3</v>
      </c>
      <c r="C2" s="1242"/>
      <c r="D2" s="1241" t="s">
        <v>4</v>
      </c>
      <c r="E2" s="1242"/>
      <c r="F2" s="1243" t="s">
        <v>5</v>
      </c>
      <c r="G2" s="1244"/>
      <c r="H2" s="1245" t="s">
        <v>6</v>
      </c>
      <c r="I2" s="1246"/>
    </row>
    <row r="3" spans="1:20" ht="24" customHeight="1" x14ac:dyDescent="0.2">
      <c r="A3" s="1240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7.75" customHeight="1" x14ac:dyDescent="0.2">
      <c r="A7" s="1238" t="s">
        <v>194</v>
      </c>
      <c r="B7" s="1238"/>
      <c r="C7" s="1238"/>
      <c r="D7" s="1238"/>
      <c r="E7" s="1238"/>
      <c r="F7" s="1238"/>
      <c r="G7" s="1238"/>
      <c r="H7" s="1238"/>
      <c r="I7" s="1238"/>
      <c r="J7" s="1238"/>
      <c r="K7" s="1238"/>
      <c r="L7" s="1238"/>
      <c r="M7" s="1252" t="s">
        <v>228</v>
      </c>
      <c r="N7" s="1252"/>
      <c r="O7" s="1252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193</v>
      </c>
      <c r="H8" s="881" t="s">
        <v>211</v>
      </c>
      <c r="I8" s="877" t="s">
        <v>20</v>
      </c>
      <c r="J8" s="880" t="s">
        <v>21</v>
      </c>
      <c r="K8" s="880" t="s">
        <v>193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887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893" t="s">
        <v>9</v>
      </c>
      <c r="B10" s="894">
        <f>+B11+B12</f>
        <v>605472.63195408997</v>
      </c>
      <c r="C10" s="895">
        <v>0</v>
      </c>
      <c r="D10" s="896">
        <f>+D11+D12</f>
        <v>108713.62235178</v>
      </c>
      <c r="E10" s="894">
        <f>+E11+E12</f>
        <v>334811.60683993</v>
      </c>
      <c r="F10" s="897">
        <f>+E10*100/B10</f>
        <v>55.297562461141453</v>
      </c>
      <c r="G10" s="897">
        <v>51</v>
      </c>
      <c r="H10" s="898">
        <f>+F10-G10</f>
        <v>4.2975624611414531</v>
      </c>
      <c r="I10" s="894">
        <f>+I11+I12</f>
        <v>443525.22919171001</v>
      </c>
      <c r="J10" s="897">
        <f>+I10*100/B10</f>
        <v>73.252729485110791</v>
      </c>
      <c r="K10" s="897">
        <v>82</v>
      </c>
      <c r="L10" s="899">
        <f>+J10-K10</f>
        <v>-8.7472705148892089</v>
      </c>
      <c r="M10" s="900">
        <f>+B10-I10</f>
        <v>161947.40276237996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906" t="s">
        <v>10</v>
      </c>
      <c r="B11" s="907">
        <v>309332.95811360999</v>
      </c>
      <c r="C11" s="908">
        <v>0</v>
      </c>
      <c r="D11" s="909">
        <v>1921.38328411</v>
      </c>
      <c r="E11" s="909">
        <v>258532.62474412</v>
      </c>
      <c r="F11" s="910">
        <f>+E11*100/B11</f>
        <v>83.577458516129937</v>
      </c>
      <c r="G11" s="910">
        <v>58</v>
      </c>
      <c r="H11" s="911">
        <f>+F11-G11</f>
        <v>25.577458516129937</v>
      </c>
      <c r="I11" s="909">
        <v>260454.00802822999</v>
      </c>
      <c r="J11" s="910">
        <f>+I11*100/B11</f>
        <v>84.198596107102162</v>
      </c>
      <c r="K11" s="910">
        <v>82</v>
      </c>
      <c r="L11" s="911">
        <f>+J11-K11</f>
        <v>2.198596107102162</v>
      </c>
      <c r="M11" s="912">
        <f>+B11-I11</f>
        <v>48878.950085379998</v>
      </c>
      <c r="N11" s="901"/>
      <c r="O11" s="901"/>
      <c r="P11" s="913"/>
      <c r="Q11" s="914">
        <f>+D11+E11</f>
        <v>260454.00802822999</v>
      </c>
    </row>
    <row r="12" spans="1:20" s="915" customFormat="1" ht="31.5" customHeight="1" x14ac:dyDescent="0.25">
      <c r="A12" s="906" t="s">
        <v>11</v>
      </c>
      <c r="B12" s="907">
        <v>296139.67384047998</v>
      </c>
      <c r="C12" s="916">
        <v>0</v>
      </c>
      <c r="D12" s="909">
        <v>106792.23906767</v>
      </c>
      <c r="E12" s="909">
        <v>76278.982095810003</v>
      </c>
      <c r="F12" s="910">
        <f>+E12*100/B12</f>
        <v>25.757772035940988</v>
      </c>
      <c r="G12" s="910">
        <v>21</v>
      </c>
      <c r="H12" s="911">
        <f>+F12-G12</f>
        <v>4.7577720359409881</v>
      </c>
      <c r="I12" s="909">
        <v>183071.22116347999</v>
      </c>
      <c r="J12" s="910">
        <f t="shared" ref="J12" si="0">+I12*100/B12</f>
        <v>61.819214828369809</v>
      </c>
      <c r="K12" s="910">
        <v>80</v>
      </c>
      <c r="L12" s="917">
        <f>+J12-K12</f>
        <v>-18.180785171630191</v>
      </c>
      <c r="M12" s="912">
        <f>+B12-I12</f>
        <v>113068.45267699999</v>
      </c>
      <c r="N12" s="901"/>
      <c r="O12" s="901"/>
      <c r="P12" s="913"/>
      <c r="Q12" s="914">
        <f>+D12+E12</f>
        <v>183071.22116348002</v>
      </c>
    </row>
    <row r="13" spans="1:20" ht="31.5" customHeight="1" x14ac:dyDescent="0.2">
      <c r="A13" s="1238" t="s">
        <v>107</v>
      </c>
      <c r="B13" s="1238"/>
      <c r="C13" s="1238"/>
      <c r="D13" s="1238"/>
      <c r="E13" s="1238"/>
      <c r="F13" s="1238"/>
      <c r="G13" s="1238"/>
      <c r="H13" s="1238"/>
      <c r="I13" s="1238"/>
      <c r="J13" s="1238"/>
      <c r="K13" s="1238"/>
      <c r="L13" s="1238"/>
      <c r="M13" s="1252" t="s">
        <v>228</v>
      </c>
      <c r="N13" s="1252"/>
      <c r="O13" s="1252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193</v>
      </c>
      <c r="H14" s="919" t="s">
        <v>211</v>
      </c>
      <c r="I14" s="918" t="s">
        <v>20</v>
      </c>
      <c r="J14" s="880" t="s">
        <v>21</v>
      </c>
      <c r="K14" s="880" t="s">
        <v>193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28529934779.889999</v>
      </c>
      <c r="C16" s="932">
        <f>+C17+C18</f>
        <v>0</v>
      </c>
      <c r="D16" s="933">
        <f>+D17+D18</f>
        <v>2506480981.9799995</v>
      </c>
      <c r="E16" s="934">
        <f>+E17+E18</f>
        <v>20448962319.169998</v>
      </c>
      <c r="F16" s="935">
        <f>+E16*100/B16</f>
        <v>71.675461149613042</v>
      </c>
      <c r="G16" s="935">
        <v>51</v>
      </c>
      <c r="H16" s="936">
        <f>+F16-G16</f>
        <v>20.675461149613042</v>
      </c>
      <c r="I16" s="937">
        <f>+C16+D16+E16</f>
        <v>22955443301.149998</v>
      </c>
      <c r="J16" s="935">
        <f>+I16*100/B16</f>
        <v>80.460903532561488</v>
      </c>
      <c r="K16" s="935">
        <v>82</v>
      </c>
      <c r="L16" s="938">
        <f>+J16-K16</f>
        <v>-1.5390964674385117</v>
      </c>
      <c r="M16" s="939">
        <f>+B16-I16</f>
        <v>5574491478.7400017</v>
      </c>
      <c r="N16" s="901">
        <v>2</v>
      </c>
      <c r="O16" s="901">
        <v>3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17884562245.220001</v>
      </c>
      <c r="C17" s="945">
        <v>0</v>
      </c>
      <c r="D17" s="946">
        <v>113653754.37</v>
      </c>
      <c r="E17" s="947">
        <v>15713890397.949999</v>
      </c>
      <c r="F17" s="864">
        <f>+E17*100/B17</f>
        <v>87.862874039032434</v>
      </c>
      <c r="G17" s="864">
        <v>58</v>
      </c>
      <c r="H17" s="948">
        <f>+F17-G17</f>
        <v>29.862874039032434</v>
      </c>
      <c r="I17" s="949">
        <v>15827544152.32</v>
      </c>
      <c r="J17" s="864">
        <f>+I17*100/B17</f>
        <v>88.498359284976189</v>
      </c>
      <c r="K17" s="864">
        <v>82</v>
      </c>
      <c r="L17" s="950">
        <f>+J17-K17</f>
        <v>6.4983592849761891</v>
      </c>
      <c r="M17" s="951">
        <f>+B17-I17</f>
        <v>2057018092.9000015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10645372534.67</v>
      </c>
      <c r="C18" s="945">
        <v>0</v>
      </c>
      <c r="D18" s="946">
        <v>2392827227.6099997</v>
      </c>
      <c r="E18" s="947">
        <v>4735071921.2199993</v>
      </c>
      <c r="F18" s="864">
        <f>+E18*100/B18</f>
        <v>44.480095983477796</v>
      </c>
      <c r="G18" s="864">
        <v>21</v>
      </c>
      <c r="H18" s="948">
        <f>+F18-G18</f>
        <v>23.480095983477796</v>
      </c>
      <c r="I18" s="949">
        <v>7127899148.8299999</v>
      </c>
      <c r="J18" s="864">
        <f t="shared" ref="J18" si="1">+I18*100/B18</f>
        <v>66.957723890035382</v>
      </c>
      <c r="K18" s="864">
        <v>80</v>
      </c>
      <c r="L18" s="956">
        <f>+J18-K18</f>
        <v>-13.042276109964618</v>
      </c>
      <c r="M18" s="951">
        <f>+B18-I18</f>
        <v>3517473385.8400002</v>
      </c>
      <c r="N18" s="952">
        <v>1</v>
      </c>
      <c r="O18" s="901">
        <v>15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41805854.969999999</v>
      </c>
      <c r="D21" s="861">
        <v>306500096.86000001</v>
      </c>
      <c r="E21" s="861">
        <v>1444838780.2199998</v>
      </c>
      <c r="F21" s="862">
        <f>+E21*100/B21</f>
        <v>80.548518503785402</v>
      </c>
      <c r="G21" s="863"/>
      <c r="H21" s="863"/>
      <c r="I21" s="861">
        <v>1751344077.0799999</v>
      </c>
      <c r="J21" s="862">
        <f>+I21*100/B21</f>
        <v>97.635925011435162</v>
      </c>
      <c r="K21" s="864"/>
      <c r="L21" s="865">
        <v>73068.11</v>
      </c>
      <c r="M21" s="865">
        <v>526664.0900000477</v>
      </c>
      <c r="N21" s="865">
        <v>348910884.03000021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253" t="s">
        <v>56</v>
      </c>
      <c r="B24" s="1253"/>
      <c r="C24" s="1253"/>
      <c r="D24" s="1253"/>
      <c r="E24" s="1253"/>
      <c r="F24" s="1253"/>
      <c r="G24" s="1253"/>
      <c r="H24" s="1253"/>
      <c r="I24" s="1253"/>
      <c r="J24" s="1253"/>
      <c r="K24" s="1253"/>
      <c r="L24" s="1253"/>
      <c r="M24" s="1253"/>
      <c r="N24" s="1253"/>
      <c r="O24" s="1253"/>
      <c r="Q24" s="982"/>
    </row>
    <row r="25" spans="1:20" ht="24.75" customHeight="1" x14ac:dyDescent="0.25">
      <c r="A25" s="981" t="s">
        <v>229</v>
      </c>
      <c r="B25" s="983"/>
      <c r="C25" s="984"/>
      <c r="D25" s="983"/>
      <c r="E25" s="98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250"/>
      <c r="B26" s="1251"/>
      <c r="C26" s="1251"/>
      <c r="D26" s="1251"/>
      <c r="E26" s="1251"/>
      <c r="F26" s="1251"/>
      <c r="G26" s="1251"/>
      <c r="H26" s="1251"/>
      <c r="I26" s="1251"/>
      <c r="J26" s="1251"/>
      <c r="K26" s="1251"/>
      <c r="L26" s="1251"/>
      <c r="M26" s="1251"/>
      <c r="N26" s="1251"/>
      <c r="O26" s="1251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254" t="s">
        <v>2</v>
      </c>
      <c r="B28" s="1256" t="s">
        <v>14</v>
      </c>
      <c r="C28" s="1002" t="s">
        <v>16</v>
      </c>
      <c r="D28" s="1002"/>
      <c r="E28" s="1256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255"/>
      <c r="B29" s="1257"/>
      <c r="C29" s="1008"/>
      <c r="D29" s="1008"/>
      <c r="E29" s="1257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28529934779.889999</v>
      </c>
      <c r="C30" s="1014">
        <f>+C31+C32</f>
        <v>2506480981.9799995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17884562245.220001</v>
      </c>
      <c r="C31" s="1022">
        <f>+D17</f>
        <v>113653754.37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10645372534.67</v>
      </c>
      <c r="C32" s="1022">
        <f>D18</f>
        <v>2392827227.6099997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254" t="s">
        <v>2</v>
      </c>
      <c r="B35" s="1256" t="s">
        <v>14</v>
      </c>
      <c r="C35" s="1258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255"/>
      <c r="B36" s="1257"/>
      <c r="C36" s="1259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254" t="s">
        <v>14</v>
      </c>
      <c r="B44" s="1256" t="s">
        <v>64</v>
      </c>
      <c r="C44" s="1258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255"/>
      <c r="B45" s="1257"/>
      <c r="C45" s="1259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260"/>
      <c r="E53" s="1261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28529934779.889999</v>
      </c>
      <c r="C66" s="1032">
        <f>+C67+C68</f>
        <v>20448962319.169998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17884562245.220001</v>
      </c>
      <c r="C67" s="1079">
        <f>+E17</f>
        <v>15713890397.949999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10645372534.67</v>
      </c>
      <c r="C68" s="1079">
        <f>+E18</f>
        <v>4735071921.2199993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262" t="s">
        <v>2</v>
      </c>
      <c r="B70" s="1264" t="s">
        <v>14</v>
      </c>
      <c r="C70" s="1266" t="s">
        <v>64</v>
      </c>
      <c r="D70" s="1264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263"/>
      <c r="B71" s="1265"/>
      <c r="C71" s="1267"/>
      <c r="D71" s="1265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254" t="s">
        <v>2</v>
      </c>
      <c r="B85" s="1256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256"/>
      <c r="L85" s="1258"/>
      <c r="M85" s="874"/>
    </row>
    <row r="86" spans="1:13" ht="15" hidden="1" customHeight="1" x14ac:dyDescent="0.2">
      <c r="A86" s="1268"/>
      <c r="B86" s="1269"/>
      <c r="C86" s="1256" t="s">
        <v>76</v>
      </c>
      <c r="D86" s="1256"/>
      <c r="E86" s="1071"/>
      <c r="F86" s="1254"/>
      <c r="G86" s="1258"/>
      <c r="H86" s="1256"/>
      <c r="I86" s="1071"/>
      <c r="J86" s="1254"/>
      <c r="K86" s="1269"/>
      <c r="L86" s="1270"/>
      <c r="M86" s="874"/>
    </row>
    <row r="87" spans="1:13" hidden="1" x14ac:dyDescent="0.2">
      <c r="A87" s="1268"/>
      <c r="B87" s="1269"/>
      <c r="C87" s="1269"/>
      <c r="D87" s="1269"/>
      <c r="E87" s="1071"/>
      <c r="F87" s="1268"/>
      <c r="G87" s="1270"/>
      <c r="H87" s="1269"/>
      <c r="I87" s="1071"/>
      <c r="J87" s="1268"/>
      <c r="K87" s="1269"/>
      <c r="L87" s="1270"/>
      <c r="M87" s="874"/>
    </row>
    <row r="88" spans="1:13" ht="18.75" hidden="1" thickBot="1" x14ac:dyDescent="0.25">
      <c r="A88" s="1255"/>
      <c r="B88" s="1257"/>
      <c r="C88" s="1257"/>
      <c r="D88" s="1257"/>
      <c r="E88" s="1100"/>
      <c r="F88" s="1255"/>
      <c r="G88" s="1259"/>
      <c r="H88" s="1257"/>
      <c r="I88" s="1009"/>
      <c r="J88" s="1255"/>
      <c r="K88" s="1257"/>
      <c r="L88" s="1259"/>
      <c r="M88" s="874"/>
    </row>
    <row r="89" spans="1:13" ht="18.75" hidden="1" thickBot="1" x14ac:dyDescent="0.25">
      <c r="A89" s="1013" t="s">
        <v>9</v>
      </c>
      <c r="B89" s="1101">
        <f>+B90+B91</f>
        <v>28529934779.889999</v>
      </c>
      <c r="C89" s="1101">
        <f>+C90+C91</f>
        <v>20448962319.169998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17884562245.220001</v>
      </c>
      <c r="C90" s="1101">
        <f>+E17</f>
        <v>15713890397.949999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10645372534.67</v>
      </c>
      <c r="C91" s="1101">
        <f>+E18</f>
        <v>4735071921.2199993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271" t="s">
        <v>2</v>
      </c>
      <c r="B94" s="1264" t="s">
        <v>14</v>
      </c>
      <c r="C94" s="1044" t="s">
        <v>7</v>
      </c>
      <c r="D94" s="1081"/>
      <c r="E94" s="1273"/>
      <c r="F94" s="1274"/>
      <c r="G94" s="1006"/>
      <c r="I94" s="874"/>
      <c r="K94" s="1081"/>
      <c r="L94" s="1264"/>
      <c r="M94" s="874"/>
    </row>
    <row r="95" spans="1:13" hidden="1" x14ac:dyDescent="0.2">
      <c r="A95" s="1272"/>
      <c r="B95" s="1265"/>
      <c r="C95" s="1044" t="s">
        <v>76</v>
      </c>
      <c r="D95" s="1081"/>
      <c r="E95" s="1081"/>
      <c r="F95" s="1104"/>
      <c r="G95" s="1006"/>
      <c r="I95" s="874"/>
      <c r="K95" s="1081"/>
      <c r="L95" s="1265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275" t="s">
        <v>2</v>
      </c>
      <c r="B107" s="1256" t="s">
        <v>14</v>
      </c>
      <c r="C107" s="1258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276"/>
      <c r="B108" s="1269"/>
      <c r="C108" s="1270"/>
      <c r="D108" s="1256"/>
      <c r="E108" s="1256"/>
      <c r="F108" s="1071"/>
      <c r="G108" s="1258"/>
      <c r="H108" s="1275"/>
      <c r="I108" s="1256"/>
      <c r="J108" s="1071"/>
      <c r="K108" s="1258"/>
      <c r="M108" s="875"/>
    </row>
    <row r="109" spans="1:13" s="1111" customFormat="1" hidden="1" x14ac:dyDescent="0.2">
      <c r="A109" s="1276"/>
      <c r="B109" s="1269"/>
      <c r="C109" s="1270"/>
      <c r="D109" s="1269"/>
      <c r="E109" s="1269"/>
      <c r="F109" s="1071"/>
      <c r="G109" s="1270"/>
      <c r="H109" s="1276"/>
      <c r="I109" s="1269"/>
      <c r="J109" s="1071"/>
      <c r="K109" s="1270"/>
      <c r="M109" s="875"/>
    </row>
    <row r="110" spans="1:13" s="1111" customFormat="1" ht="18.75" hidden="1" thickBot="1" x14ac:dyDescent="0.25">
      <c r="A110" s="1277"/>
      <c r="B110" s="1257"/>
      <c r="C110" s="1259"/>
      <c r="D110" s="1257"/>
      <c r="E110" s="1257"/>
      <c r="F110" s="1100"/>
      <c r="G110" s="1259"/>
      <c r="H110" s="1277"/>
      <c r="I110" s="1257"/>
      <c r="J110" s="1009"/>
      <c r="K110" s="1259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280" t="s">
        <v>2</v>
      </c>
      <c r="B116" s="1282" t="s">
        <v>14</v>
      </c>
      <c r="C116" s="1119" t="s">
        <v>81</v>
      </c>
      <c r="D116" s="1282"/>
      <c r="E116" s="1282"/>
      <c r="F116" s="1278"/>
      <c r="G116" s="1278"/>
      <c r="H116" s="1118"/>
    </row>
    <row r="117" spans="1:13" ht="24" hidden="1" customHeight="1" thickBot="1" x14ac:dyDescent="0.25">
      <c r="A117" s="1281"/>
      <c r="B117" s="1283"/>
      <c r="C117" s="1121" t="s">
        <v>82</v>
      </c>
      <c r="D117" s="1283"/>
      <c r="E117" s="1283"/>
      <c r="F117" s="1279"/>
      <c r="G117" s="1279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28529934779.889999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17884562245.220001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10645372534.67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5:9" x14ac:dyDescent="0.2">
      <c r="I129" s="1157"/>
    </row>
    <row r="132" spans="5:9" x14ac:dyDescent="0.2">
      <c r="E132" s="1012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62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5F637-4D21-4512-988B-829C862EA498}">
  <sheetPr>
    <tabColor rgb="FFFF3300"/>
  </sheetPr>
  <dimension ref="A2:N115"/>
  <sheetViews>
    <sheetView tabSelected="1" topLeftCell="A10" zoomScale="85" zoomScaleNormal="85" workbookViewId="0">
      <selection activeCell="A27" sqref="A27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234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605472.63195408997</v>
      </c>
      <c r="C5" s="529">
        <f>+'เป้าหมายปี 30 6 67'!B11</f>
        <v>309332.95811360999</v>
      </c>
      <c r="D5" s="529">
        <f>+'เป้าหมายปี 30 6 67'!B12</f>
        <v>296139.67384047998</v>
      </c>
    </row>
    <row r="6" spans="1:5" ht="24" x14ac:dyDescent="0.55000000000000004">
      <c r="A6" s="400" t="s">
        <v>7</v>
      </c>
      <c r="B6" s="401">
        <f>+C6+D6</f>
        <v>334811.60683993</v>
      </c>
      <c r="C6" s="530">
        <f>+'เป้าหมายปี 30 6 67'!E11</f>
        <v>258532.62474412</v>
      </c>
      <c r="D6" s="530">
        <f>+'เป้าหมายปี 30 6 67'!E12</f>
        <v>76278.982095810003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0.55297562461141447</v>
      </c>
      <c r="C8" s="628">
        <f>+C6/C5</f>
        <v>0.83577458516129943</v>
      </c>
      <c r="D8" s="628">
        <f>+D6/D5</f>
        <v>0.2575777203594099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4.2975624611414465E-2</v>
      </c>
      <c r="C10" s="407">
        <f>+C8-C7</f>
        <v>0.25577458516129947</v>
      </c>
      <c r="D10" s="407">
        <f>+D8-D7</f>
        <v>4.7577720359409909E-2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605472.63195408997</v>
      </c>
      <c r="C13" s="620">
        <f>+'กราฟ 30 6 67'!C5</f>
        <v>309332.95811360999</v>
      </c>
      <c r="D13" s="620">
        <f>+D5</f>
        <v>296139.67384047998</v>
      </c>
    </row>
    <row r="14" spans="1:5" ht="24" x14ac:dyDescent="0.55000000000000004">
      <c r="A14" s="400" t="s">
        <v>8</v>
      </c>
      <c r="B14" s="483">
        <f>+C14+D14</f>
        <v>443525.22919171001</v>
      </c>
      <c r="C14" s="529">
        <f>+'เป้าหมายปี 30 6 67'!I11</f>
        <v>260454.00802822999</v>
      </c>
      <c r="D14" s="529">
        <f>+'เป้าหมายปี 30 6 67'!I12</f>
        <v>183071.22116347999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0.7325272948511079</v>
      </c>
      <c r="C16" s="497">
        <f>+C14/C13</f>
        <v>0.84198596107102164</v>
      </c>
      <c r="D16" s="497">
        <f>+D14/D13</f>
        <v>0.61819214828369806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-8.7472705148892049E-2</v>
      </c>
      <c r="C18" s="409">
        <f>+C16-C15</f>
        <v>2.1985961071021687E-2</v>
      </c>
      <c r="D18" s="409">
        <f>+D16-D15</f>
        <v>-0.18180785171630198</v>
      </c>
    </row>
    <row r="19" spans="1:14" x14ac:dyDescent="0.2">
      <c r="B19" s="409"/>
      <c r="C19" s="409"/>
      <c r="D19" s="409"/>
    </row>
    <row r="20" spans="1:14" ht="30.75" x14ac:dyDescent="0.2">
      <c r="A20" s="410" t="s">
        <v>233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28529934779.889999</v>
      </c>
      <c r="C22" s="687">
        <f>+'เป้าหมายปี 30 6 67'!B17</f>
        <v>17884562245.220001</v>
      </c>
      <c r="D22" s="687">
        <f>+'เป้าหมายปี 30 6 67'!B18</f>
        <v>10645372534.67</v>
      </c>
      <c r="F22" s="77"/>
      <c r="G22" s="87"/>
      <c r="H22" s="87"/>
    </row>
    <row r="23" spans="1:14" x14ac:dyDescent="0.2">
      <c r="A23" s="413" t="s">
        <v>7</v>
      </c>
      <c r="B23" s="80">
        <f>+C23+D23</f>
        <v>20448962319.169998</v>
      </c>
      <c r="C23" s="688">
        <f>+'เป้าหมายปี 30 6 67'!E17</f>
        <v>15713890397.949999</v>
      </c>
      <c r="D23" s="688">
        <f>+'เป้าหมายปี 30 6 67'!E18</f>
        <v>4735071921.2199993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0.71675461149613051</v>
      </c>
      <c r="C25" s="484">
        <f t="shared" ref="C25:D25" si="0">+C23/C22</f>
        <v>0.87862874039032424</v>
      </c>
      <c r="D25" s="484">
        <f t="shared" si="0"/>
        <v>0.44480095983477796</v>
      </c>
    </row>
    <row r="26" spans="1:14" x14ac:dyDescent="0.2">
      <c r="B26" s="409">
        <f>+B25-B24</f>
        <v>0.2067546114961305</v>
      </c>
      <c r="C26" s="409">
        <f t="shared" ref="C26:D26" si="1">+C25-C24</f>
        <v>0.29862874039032428</v>
      </c>
      <c r="D26" s="409">
        <f t="shared" si="1"/>
        <v>0.23480095983477797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28529934779.889999</v>
      </c>
      <c r="C34" s="687">
        <f>+C22</f>
        <v>17884562245.220001</v>
      </c>
      <c r="D34" s="687">
        <f>+D22</f>
        <v>10645372534.67</v>
      </c>
    </row>
    <row r="35" spans="1:4" x14ac:dyDescent="0.2">
      <c r="A35" s="413" t="s">
        <v>50</v>
      </c>
      <c r="B35" s="82">
        <f>+C35+D35</f>
        <v>22955443301.150002</v>
      </c>
      <c r="C35" s="92">
        <f>+'เป้าหมายปี 30 6 67'!I17</f>
        <v>15827544152.32</v>
      </c>
      <c r="D35" s="576">
        <f>+'เป้าหมายปี 30 6 67'!I18</f>
        <v>7127899148.8299999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0.8046090353256149</v>
      </c>
      <c r="C37" s="484">
        <f>+C35/C34</f>
        <v>0.8849835928497618</v>
      </c>
      <c r="D37" s="484">
        <f>+D35/D34</f>
        <v>0.66957723890035381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-1.5390964674385055E-2</v>
      </c>
      <c r="C39" s="416">
        <f t="shared" ref="C39:D39" si="2">+C37-C36</f>
        <v>6.4983592849761851E-2</v>
      </c>
      <c r="D39" s="416">
        <f t="shared" si="2"/>
        <v>-0.13042276109964623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232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1444.84</v>
      </c>
      <c r="C55" s="539">
        <f>+A55-B55</f>
        <v>348.91000000000008</v>
      </c>
    </row>
    <row r="56" spans="1:4" x14ac:dyDescent="0.2">
      <c r="A56" s="421"/>
      <c r="B56" s="422">
        <f>+B55/A55</f>
        <v>0.80548571428571425</v>
      </c>
      <c r="C56" s="422">
        <f>+C55/A55</f>
        <v>0.19451428571428575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0D551-947E-42D6-9551-38333173E91C}">
  <sheetPr>
    <tabColor rgb="FFFF3300"/>
  </sheetPr>
  <dimension ref="A2:N115"/>
  <sheetViews>
    <sheetView topLeftCell="A37" zoomScale="85" zoomScaleNormal="85" workbookViewId="0">
      <selection activeCell="C59" sqref="C5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225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600140.5474614799</v>
      </c>
      <c r="C5" s="529">
        <f>+'เป้าหมายปี 25 6 67'!B11</f>
        <v>306555.17663584999</v>
      </c>
      <c r="D5" s="529">
        <f>+'เป้าหมายปี 25 6 67'!B12</f>
        <v>293585.37082562997</v>
      </c>
    </row>
    <row r="6" spans="1:5" ht="24" x14ac:dyDescent="0.55000000000000004">
      <c r="A6" s="400" t="s">
        <v>7</v>
      </c>
      <c r="B6" s="401">
        <f>+C6+D6</f>
        <v>321565.54185122001</v>
      </c>
      <c r="C6" s="530">
        <f>+'เป้าหมายปี 25 6 67'!E11</f>
        <v>253306.36992652001</v>
      </c>
      <c r="D6" s="530">
        <f>+'เป้าหมายปี 25 6 67'!E12</f>
        <v>68259.1719247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0.5358170568734314</v>
      </c>
      <c r="C8" s="628">
        <f>+C6/C5</f>
        <v>0.82629943720512333</v>
      </c>
      <c r="D8" s="628">
        <f>+D6/D5</f>
        <v>0.23250195243972621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2.5817056873431388E-2</v>
      </c>
      <c r="C10" s="407">
        <f>+C8-C7</f>
        <v>0.24629943720512337</v>
      </c>
      <c r="D10" s="407">
        <f>+D8-D7</f>
        <v>2.2501952439726219E-2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600140.5474614799</v>
      </c>
      <c r="C13" s="620">
        <f>+'กราฟ 25 6 67'!C5</f>
        <v>306555.17663584999</v>
      </c>
      <c r="D13" s="620">
        <f>+D5</f>
        <v>293585.37082562997</v>
      </c>
    </row>
    <row r="14" spans="1:5" ht="24" x14ac:dyDescent="0.55000000000000004">
      <c r="A14" s="400" t="s">
        <v>8</v>
      </c>
      <c r="B14" s="483">
        <f>+C14+D14</f>
        <v>421407.83898184</v>
      </c>
      <c r="C14" s="529">
        <f>+'เป้าหมายปี 25 6 67'!I11</f>
        <v>254923.78342053</v>
      </c>
      <c r="D14" s="529">
        <f>+'เป้าหมายปี 25 6 67'!I12</f>
        <v>166484.05556131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0.7021819151602785</v>
      </c>
      <c r="C16" s="497">
        <f>+C14/C13</f>
        <v>0.83157552978904103</v>
      </c>
      <c r="D16" s="497">
        <f>+D14/D13</f>
        <v>0.56707204140696221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-0.11781808483972145</v>
      </c>
      <c r="C18" s="409">
        <f>+C16-C15</f>
        <v>1.1575529789041084E-2</v>
      </c>
      <c r="D18" s="409">
        <f>+D16-D15</f>
        <v>-0.23292795859303783</v>
      </c>
    </row>
    <row r="19" spans="1:14" x14ac:dyDescent="0.2">
      <c r="B19" s="409"/>
      <c r="C19" s="409"/>
      <c r="D19" s="409"/>
    </row>
    <row r="20" spans="1:14" ht="30.75" x14ac:dyDescent="0.2">
      <c r="A20" s="410" t="s">
        <v>226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28311308764.700001</v>
      </c>
      <c r="C22" s="687">
        <f>+'เป้าหมายปี 25 6 67'!B17</f>
        <v>17826698135.740002</v>
      </c>
      <c r="D22" s="687">
        <f>+'เป้าหมายปี 25 6 67'!B18</f>
        <v>10484610628.959999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20250190984.75</v>
      </c>
      <c r="C23" s="688">
        <f>+'เป้าหมายปี 25 6 67'!E17</f>
        <v>15639194736.65</v>
      </c>
      <c r="D23" s="688">
        <f>+'เป้าหมายปี 25 6 67'!E18</f>
        <v>4610996248.1000004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0.71526862827334148</v>
      </c>
      <c r="C25" s="484">
        <f t="shared" ref="C25:D25" si="0">+C23/C22</f>
        <v>0.87729060185832353</v>
      </c>
      <c r="D25" s="484">
        <f t="shared" si="0"/>
        <v>0.43978707567487219</v>
      </c>
    </row>
    <row r="26" spans="1:14" x14ac:dyDescent="0.2">
      <c r="B26" s="409">
        <f>+B25-B24</f>
        <v>0.20526862827334147</v>
      </c>
      <c r="C26" s="409">
        <f t="shared" ref="C26:D26" si="1">+C25-C24</f>
        <v>0.29729060185832357</v>
      </c>
      <c r="D26" s="409">
        <f t="shared" si="1"/>
        <v>0.22978707567487219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28311308764.700001</v>
      </c>
      <c r="C34" s="687">
        <f>+C22</f>
        <v>17826698135.740002</v>
      </c>
      <c r="D34" s="687">
        <f>+D22</f>
        <v>10484610628.959999</v>
      </c>
    </row>
    <row r="35" spans="1:4" x14ac:dyDescent="0.2">
      <c r="A35" s="413" t="s">
        <v>50</v>
      </c>
      <c r="B35" s="82">
        <f>+C35+D35</f>
        <v>22479640462.450001</v>
      </c>
      <c r="C35" s="92">
        <f>+'เป้าหมายปี 25 6 67'!I17</f>
        <v>15750242249.559999</v>
      </c>
      <c r="D35" s="576">
        <f>+'เป้าหมายปี 25 6 67'!I18</f>
        <v>6729398212.8900003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0.79401629395807993</v>
      </c>
      <c r="C37" s="484">
        <f>+C35/C34</f>
        <v>0.88351988290994832</v>
      </c>
      <c r="D37" s="484">
        <f>+D35/D34</f>
        <v>0.64183577731560548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-2.5983706041920018E-2</v>
      </c>
      <c r="C39" s="416">
        <f t="shared" ref="C39:D39" si="2">+C37-C36</f>
        <v>6.3519882909948366E-2</v>
      </c>
      <c r="D39" s="416">
        <f t="shared" si="2"/>
        <v>-0.15816422268439456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227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1429.78</v>
      </c>
      <c r="C55" s="539">
        <f>+A55-B55</f>
        <v>363.97</v>
      </c>
    </row>
    <row r="56" spans="1:4" x14ac:dyDescent="0.2">
      <c r="A56" s="421"/>
      <c r="B56" s="422">
        <f>+B55/A55</f>
        <v>0.79708989547038323</v>
      </c>
      <c r="C56" s="422">
        <f>+C55/A55</f>
        <v>0.20291010452961675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3300"/>
  </sheetPr>
  <dimension ref="A2:N115"/>
  <sheetViews>
    <sheetView topLeftCell="A34" zoomScale="85" zoomScaleNormal="85" workbookViewId="0">
      <selection activeCell="U11" sqref="U11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219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578119.77055515</v>
      </c>
      <c r="C5" s="529">
        <v>306494.89483231999</v>
      </c>
      <c r="D5" s="529">
        <v>271624.87572283001</v>
      </c>
    </row>
    <row r="6" spans="1:5" ht="24" x14ac:dyDescent="0.55000000000000004">
      <c r="A6" s="400" t="s">
        <v>7</v>
      </c>
      <c r="B6" s="401">
        <f>+C6+D6</f>
        <v>297271.83176472003</v>
      </c>
      <c r="C6" s="530">
        <v>247961.40959192</v>
      </c>
      <c r="D6" s="530">
        <v>49310.422172799997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0.51420457646563333</v>
      </c>
      <c r="C8" s="628">
        <f>+C6/C5</f>
        <v>0.80902296831918519</v>
      </c>
      <c r="D8" s="628">
        <f>+D6/D5</f>
        <v>0.18153868286760699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4.2045764656333251E-3</v>
      </c>
      <c r="C10" s="407">
        <f>+C8-C7</f>
        <v>0.22902296831918523</v>
      </c>
      <c r="D10" s="407">
        <f>+D8-D7</f>
        <v>-2.8461317132392999E-2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578119.77055515</v>
      </c>
      <c r="C13" s="620">
        <v>306494.89483231999</v>
      </c>
      <c r="D13" s="620">
        <v>271624.87572283001</v>
      </c>
    </row>
    <row r="14" spans="1:5" ht="24" x14ac:dyDescent="0.55000000000000004">
      <c r="A14" s="400" t="s">
        <v>8</v>
      </c>
      <c r="B14" s="483">
        <f>+C14+D14</f>
        <v>375735.96045324998</v>
      </c>
      <c r="C14" s="529">
        <v>249334.19725882</v>
      </c>
      <c r="D14" s="529">
        <v>126401.76319442999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0.64992754026115163</v>
      </c>
      <c r="C16" s="497">
        <f>+C14/C13</f>
        <v>0.81350195863858688</v>
      </c>
      <c r="D16" s="497">
        <f>+D14/D13</f>
        <v>0.46535415012361458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-0.17007245973884833</v>
      </c>
      <c r="C18" s="409">
        <f>+C16-C15</f>
        <v>-6.4980413614130761E-3</v>
      </c>
      <c r="D18" s="409">
        <f>+D16-D15</f>
        <v>-0.33464584987638546</v>
      </c>
    </row>
    <row r="19" spans="1:14" x14ac:dyDescent="0.2">
      <c r="B19" s="409"/>
      <c r="C19" s="409"/>
      <c r="D19" s="409"/>
    </row>
    <row r="20" spans="1:14" ht="30.75" x14ac:dyDescent="0.2">
      <c r="A20" s="410" t="s">
        <v>220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27319304197.5</v>
      </c>
      <c r="C22" s="687">
        <v>17516294918.799999</v>
      </c>
      <c r="D22" s="687">
        <v>9803009278.7000008</v>
      </c>
      <c r="F22" s="77"/>
      <c r="G22" s="87"/>
      <c r="H22" s="87"/>
    </row>
    <row r="23" spans="1:14" x14ac:dyDescent="0.2">
      <c r="A23" s="413" t="s">
        <v>7</v>
      </c>
      <c r="B23" s="80">
        <f>+C23+D23</f>
        <v>18074286575.209999</v>
      </c>
      <c r="C23" s="688">
        <v>14547822091.27</v>
      </c>
      <c r="D23" s="688">
        <v>3526464483.9400001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0.66159395731842918</v>
      </c>
      <c r="C25" s="484">
        <f t="shared" ref="C25:D25" si="0">+C23/C22</f>
        <v>0.83053078055085849</v>
      </c>
      <c r="D25" s="484">
        <f t="shared" si="0"/>
        <v>0.3597328517889205</v>
      </c>
    </row>
    <row r="26" spans="1:14" x14ac:dyDescent="0.2">
      <c r="B26" s="409">
        <f>+B24-B25</f>
        <v>-0.15159395731842917</v>
      </c>
      <c r="C26" s="409">
        <f t="shared" ref="C26:D26" si="1">+C24-C25</f>
        <v>-0.25053078055085853</v>
      </c>
      <c r="D26" s="409">
        <f t="shared" si="1"/>
        <v>-0.14973285178892051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27319304197.5</v>
      </c>
      <c r="C34" s="687">
        <v>17516294918.799999</v>
      </c>
      <c r="D34" s="687">
        <v>9803009278.7000008</v>
      </c>
    </row>
    <row r="35" spans="1:4" x14ac:dyDescent="0.2">
      <c r="A35" s="413" t="s">
        <v>50</v>
      </c>
      <c r="B35" s="82">
        <f>+C35+D35</f>
        <v>20120649537.900002</v>
      </c>
      <c r="C35" s="92">
        <v>14678584947.66</v>
      </c>
      <c r="D35" s="576">
        <v>5442064590.2399998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0.73649934099497494</v>
      </c>
      <c r="C37" s="484">
        <f>+C35/C34</f>
        <v>0.83799599262887925</v>
      </c>
      <c r="D37" s="484">
        <f>+D35/D34</f>
        <v>0.5551422461737876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-8.3500659005025013E-2</v>
      </c>
      <c r="C39" s="416">
        <f t="shared" ref="C39:D39" si="2">+C37-C36</f>
        <v>1.7995992628879298E-2</v>
      </c>
      <c r="D39" s="416">
        <f t="shared" si="2"/>
        <v>-0.24485775382621244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215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1336.65</v>
      </c>
      <c r="C55" s="539">
        <f>+A55-B55</f>
        <v>457</v>
      </c>
    </row>
    <row r="56" spans="1:4" x14ac:dyDescent="0.2">
      <c r="A56" s="421"/>
      <c r="B56" s="422">
        <f>+B55/A55</f>
        <v>0.74521227664260026</v>
      </c>
      <c r="C56" s="422">
        <f>+C55/A55</f>
        <v>0.25478772335739969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3300"/>
  </sheetPr>
  <dimension ref="A2:N115"/>
  <sheetViews>
    <sheetView zoomScale="85" zoomScaleNormal="85" workbookViewId="0">
      <selection activeCell="T18" sqref="T18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216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571822.85870472994</v>
      </c>
      <c r="C5" s="620">
        <v>305138.7726501</v>
      </c>
      <c r="D5" s="620">
        <v>266684.08605463</v>
      </c>
    </row>
    <row r="6" spans="1:5" ht="24" x14ac:dyDescent="0.55000000000000004">
      <c r="A6" s="400" t="s">
        <v>7</v>
      </c>
      <c r="B6" s="401">
        <f>+C6+D6</f>
        <v>287995.06076243002</v>
      </c>
      <c r="C6" s="530">
        <v>242542.27273088001</v>
      </c>
      <c r="D6" s="530">
        <v>45452.788031550001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0.50364384070756596</v>
      </c>
      <c r="C8" s="628">
        <f>+C6/C5</f>
        <v>0.79485891165001554</v>
      </c>
      <c r="D8" s="628">
        <f>+D6/D5</f>
        <v>0.17043682172410932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-6.3561592924340493E-3</v>
      </c>
      <c r="C10" s="407">
        <f>+C8-C7</f>
        <v>0.21485891165001558</v>
      </c>
      <c r="D10" s="407">
        <f>+D8-D7</f>
        <v>-3.9563178275890676E-2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571822.85870472994</v>
      </c>
      <c r="C13" s="620">
        <v>305138.7726501</v>
      </c>
      <c r="D13" s="620">
        <v>266684.08605463</v>
      </c>
    </row>
    <row r="14" spans="1:5" ht="24" x14ac:dyDescent="0.55000000000000004">
      <c r="A14" s="400" t="s">
        <v>8</v>
      </c>
      <c r="B14" s="483">
        <f>+C14+D14</f>
        <v>355647.37105613004</v>
      </c>
      <c r="C14" s="530">
        <v>243888.60881154001</v>
      </c>
      <c r="D14" s="530">
        <v>111758.76224459001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0.62195374956105831</v>
      </c>
      <c r="C16" s="497">
        <f>+C14/C13</f>
        <v>0.79927112078675422</v>
      </c>
      <c r="D16" s="497">
        <f>+D14/D13</f>
        <v>0.41906798376299187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-0.19804625043894164</v>
      </c>
      <c r="C18" s="409">
        <f>+C16-C15</f>
        <v>-2.0728879213245732E-2</v>
      </c>
      <c r="D18" s="409">
        <f>+D16-D15</f>
        <v>-0.38093201623700818</v>
      </c>
    </row>
    <row r="19" spans="1:14" x14ac:dyDescent="0.2">
      <c r="B19" s="409"/>
      <c r="C19" s="409"/>
      <c r="D19" s="409"/>
    </row>
    <row r="20" spans="1:14" ht="30.75" x14ac:dyDescent="0.2">
      <c r="A20" s="410" t="s">
        <v>214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27132993890.610001</v>
      </c>
      <c r="C22" s="87">
        <v>17431655160.459999</v>
      </c>
      <c r="D22" s="569">
        <v>9701338730.1499996</v>
      </c>
      <c r="F22" s="77"/>
      <c r="G22" s="87"/>
      <c r="H22" s="87"/>
    </row>
    <row r="23" spans="1:14" x14ac:dyDescent="0.2">
      <c r="A23" s="413" t="s">
        <v>7</v>
      </c>
      <c r="B23" s="80">
        <f>+C23+D23</f>
        <v>18075118766.600002</v>
      </c>
      <c r="C23" s="90">
        <v>14548641143.960001</v>
      </c>
      <c r="D23" s="572">
        <v>3526477622.6400003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0.66616750217362908</v>
      </c>
      <c r="C25" s="484">
        <f t="shared" ref="C25:D25" si="0">+C23/C22</f>
        <v>0.83461042626408177</v>
      </c>
      <c r="D25" s="484">
        <f t="shared" si="0"/>
        <v>0.36350422562613427</v>
      </c>
    </row>
    <row r="26" spans="1:14" x14ac:dyDescent="0.2">
      <c r="B26" s="409">
        <f>+B24-B25</f>
        <v>-0.15616750217362907</v>
      </c>
      <c r="C26" s="409">
        <f t="shared" ref="C26:D26" si="1">+C24-C25</f>
        <v>-0.25461042626408181</v>
      </c>
      <c r="D26" s="409">
        <f t="shared" si="1"/>
        <v>-0.15350422562613428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27132993890.610001</v>
      </c>
      <c r="C34" s="87">
        <v>17431655160.459999</v>
      </c>
      <c r="D34" s="569">
        <v>9701338730.1499996</v>
      </c>
    </row>
    <row r="35" spans="1:4" x14ac:dyDescent="0.2">
      <c r="A35" s="413" t="s">
        <v>50</v>
      </c>
      <c r="B35" s="82">
        <f>+C35+D35</f>
        <v>19883925509.400002</v>
      </c>
      <c r="C35" s="92">
        <v>14645854153.960001</v>
      </c>
      <c r="D35" s="576">
        <v>5238071355.4400005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0.73283197532732625</v>
      </c>
      <c r="C37" s="484">
        <f>+C35/C34</f>
        <v>0.8401872351847004</v>
      </c>
      <c r="D37" s="484">
        <f>+D35/D34</f>
        <v>0.53993283825468597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-8.7168024672673705E-2</v>
      </c>
      <c r="C39" s="416">
        <f t="shared" ref="C39:D39" si="2">+C37-C36</f>
        <v>2.0187235184700447E-2</v>
      </c>
      <c r="D39" s="416">
        <f t="shared" si="2"/>
        <v>-0.26006716174531408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215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1336.65</v>
      </c>
      <c r="C55" s="539">
        <f>+A55-B55</f>
        <v>457</v>
      </c>
    </row>
    <row r="56" spans="1:4" x14ac:dyDescent="0.2">
      <c r="A56" s="421"/>
      <c r="B56" s="422">
        <f>+B55/A55</f>
        <v>0.74521227664260026</v>
      </c>
      <c r="C56" s="422">
        <f>+C55/A55</f>
        <v>0.25478772335739969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3300"/>
  </sheetPr>
  <dimension ref="A2:N115"/>
  <sheetViews>
    <sheetView topLeftCell="A4" zoomScale="85" zoomScaleNormal="85" workbookViewId="0">
      <selection activeCell="A21" sqref="A21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207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x14ac:dyDescent="0.2">
      <c r="A5" s="400" t="s">
        <v>14</v>
      </c>
      <c r="B5" s="401">
        <f>+C5+D5</f>
        <v>494149.199318</v>
      </c>
      <c r="C5" s="639">
        <v>279248.91101312003</v>
      </c>
      <c r="D5" s="639">
        <v>214900.28830488</v>
      </c>
    </row>
    <row r="6" spans="1:5" x14ac:dyDescent="0.2">
      <c r="A6" s="400" t="s">
        <v>7</v>
      </c>
      <c r="B6" s="401">
        <f>+C6+D6</f>
        <v>267021.70839017001</v>
      </c>
      <c r="C6" s="639">
        <v>228623.00407945001</v>
      </c>
      <c r="D6" s="639">
        <v>38398.704310720001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0.54036657098443142</v>
      </c>
      <c r="C8" s="628">
        <f>+C6/C5</f>
        <v>0.81870687785317287</v>
      </c>
      <c r="D8" s="628">
        <f>+D6/D5</f>
        <v>0.17868149276860712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3.0366570984431407E-2</v>
      </c>
      <c r="C10" s="407">
        <f>+C8-C7</f>
        <v>0.23870687785317291</v>
      </c>
      <c r="D10" s="407">
        <f>+D8-D7</f>
        <v>-3.1318507231392873E-2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x14ac:dyDescent="0.2">
      <c r="A13" s="400" t="s">
        <v>14</v>
      </c>
      <c r="B13" s="401">
        <f>+C13+D13</f>
        <v>494149.199318</v>
      </c>
      <c r="C13" s="639">
        <v>279248.91101312003</v>
      </c>
      <c r="D13" s="639">
        <v>214900.28830488</v>
      </c>
    </row>
    <row r="14" spans="1:5" x14ac:dyDescent="0.2">
      <c r="A14" s="400" t="s">
        <v>8</v>
      </c>
      <c r="B14" s="483">
        <f>+C14+D14</f>
        <v>306356.59211730002</v>
      </c>
      <c r="C14" s="639">
        <v>229500.87730746</v>
      </c>
      <c r="D14" s="639">
        <v>76855.714809840007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0.61996780029213461</v>
      </c>
      <c r="C16" s="497">
        <f>+C14/C13</f>
        <v>0.82185057221826485</v>
      </c>
      <c r="D16" s="497">
        <f>+D14/D13</f>
        <v>0.3576343029414854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-0.20003219970786534</v>
      </c>
      <c r="C18" s="409">
        <f>+C16-C15</f>
        <v>1.8505722182649009E-3</v>
      </c>
      <c r="D18" s="409">
        <f>+D16-D15</f>
        <v>-0.44236569705851464</v>
      </c>
    </row>
    <row r="19" spans="1:14" x14ac:dyDescent="0.2">
      <c r="B19" s="409"/>
      <c r="C19" s="409"/>
      <c r="D19" s="409"/>
    </row>
    <row r="20" spans="1:14" ht="30.75" x14ac:dyDescent="0.2">
      <c r="A20" s="410" t="s">
        <v>208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21044110588.23</v>
      </c>
      <c r="C22" s="87">
        <v>14932610918.17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12583848444.960001</v>
      </c>
      <c r="C23" s="90">
        <v>11138008580.02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0.5979748296893177</v>
      </c>
      <c r="C25" s="484">
        <f t="shared" ref="C25:D25" si="0">+C23/C22</f>
        <v>0.74588487177867013</v>
      </c>
      <c r="D25" s="484">
        <f t="shared" si="0"/>
        <v>0.23657693577619146</v>
      </c>
    </row>
    <row r="26" spans="1:14" x14ac:dyDescent="0.2">
      <c r="B26" s="409">
        <f>+B24-B25</f>
        <v>-8.7974829689317691E-2</v>
      </c>
      <c r="C26" s="409">
        <f t="shared" ref="C26:D26" si="1">+C24-C25</f>
        <v>-0.16588487177867017</v>
      </c>
      <c r="D26" s="409">
        <f t="shared" si="1"/>
        <v>-2.6576935776191468E-2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23966706568.059998</v>
      </c>
      <c r="C34" s="87">
        <v>14932610918.17</v>
      </c>
      <c r="D34" s="569">
        <v>9034095649.8899994</v>
      </c>
    </row>
    <row r="35" spans="1:4" x14ac:dyDescent="0.2">
      <c r="A35" s="413" t="s">
        <v>50</v>
      </c>
      <c r="B35" s="82">
        <f>+C35+D35</f>
        <v>12976278427.490002</v>
      </c>
      <c r="C35" s="92">
        <v>11261137680.640001</v>
      </c>
      <c r="D35" s="576">
        <v>1715140746.8499999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0.54142935286666616</v>
      </c>
      <c r="C37" s="484">
        <f>+C35/C34</f>
        <v>0.75413052294407867</v>
      </c>
      <c r="D37" s="484">
        <f>+D35/D34</f>
        <v>0.18985195788478104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-0.27857064713333379</v>
      </c>
      <c r="C39" s="416">
        <f t="shared" ref="C39:D39" si="2">+C37-C36</f>
        <v>-6.5869477055921277E-2</v>
      </c>
      <c r="D39" s="416">
        <f t="shared" si="2"/>
        <v>-0.610148042115219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210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1327.84</v>
      </c>
      <c r="C55" s="539">
        <f>+A55-B55</f>
        <v>465.81000000000017</v>
      </c>
    </row>
    <row r="56" spans="1:4" x14ac:dyDescent="0.2">
      <c r="A56" s="421"/>
      <c r="B56" s="422">
        <f>+B55/A55</f>
        <v>0.74030050455774532</v>
      </c>
      <c r="C56" s="422">
        <f>+C55/A55</f>
        <v>0.25969949544225468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3300"/>
  </sheetPr>
  <dimension ref="A2:N115"/>
  <sheetViews>
    <sheetView topLeftCell="A43" zoomScale="85" zoomScaleNormal="85" workbookViewId="0">
      <selection activeCell="D62" sqref="D62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199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346216.39825894998</v>
      </c>
      <c r="C5" s="620">
        <v>198342.60913015</v>
      </c>
      <c r="D5" s="620">
        <v>147873.78912880001</v>
      </c>
    </row>
    <row r="6" spans="1:5" ht="24" x14ac:dyDescent="0.55000000000000004">
      <c r="A6" s="400" t="s">
        <v>7</v>
      </c>
      <c r="B6" s="401">
        <f>+C6+D6</f>
        <v>215668.29348118999</v>
      </c>
      <c r="C6" s="620">
        <v>190312.17681151</v>
      </c>
      <c r="D6" s="620">
        <v>25356.116669679999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627">
        <f>+B6/B5</f>
        <v>0.62292916963419653</v>
      </c>
      <c r="C8" s="628">
        <f>+C6/C5</f>
        <v>0.95951231884133115</v>
      </c>
      <c r="D8" s="628">
        <f>+D6/D5</f>
        <v>0.17147133930269745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0.62292916963419653</v>
      </c>
      <c r="C10" s="407">
        <f>+C8-C7</f>
        <v>0.95951231884133115</v>
      </c>
      <c r="D10" s="407">
        <f>+D8-D7</f>
        <v>0.17147133930269745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346216.39825894998</v>
      </c>
      <c r="C13" s="620">
        <v>198342.60913015</v>
      </c>
      <c r="D13" s="620">
        <v>147873.78912880001</v>
      </c>
    </row>
    <row r="14" spans="1:5" ht="24" x14ac:dyDescent="0.55000000000000004">
      <c r="A14" s="400" t="s">
        <v>8</v>
      </c>
      <c r="B14" s="483">
        <f>+C14+D14</f>
        <v>217097.69482199999</v>
      </c>
      <c r="C14" s="620">
        <v>190389.12903663999</v>
      </c>
      <c r="D14" s="620">
        <v>26708.565785359999</v>
      </c>
    </row>
    <row r="15" spans="1:5" x14ac:dyDescent="0.2">
      <c r="A15" s="400" t="s">
        <v>187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0.62705780521586785</v>
      </c>
      <c r="C16" s="497">
        <f>+C14/C13</f>
        <v>0.95990029510859654</v>
      </c>
      <c r="D16" s="497">
        <f>+D14/D13</f>
        <v>0.18061730846767229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-0.1929421947841321</v>
      </c>
      <c r="C18" s="409">
        <f>+C16-C15</f>
        <v>0.13990029510859658</v>
      </c>
      <c r="D18" s="409">
        <f>+D16-D15</f>
        <v>-0.61938269153232772</v>
      </c>
    </row>
    <row r="19" spans="1:14" x14ac:dyDescent="0.2">
      <c r="B19" s="409"/>
      <c r="C19" s="409"/>
      <c r="D19" s="409"/>
    </row>
    <row r="20" spans="1:14" ht="30.75" x14ac:dyDescent="0.2">
      <c r="A20" s="410" t="s">
        <v>200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19397539294.760002</v>
      </c>
      <c r="C22" s="87">
        <v>13286039624.700001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12583854523.960001</v>
      </c>
      <c r="C23" s="90">
        <v>11138014659.02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0.64873458085270475</v>
      </c>
      <c r="C25" s="484">
        <f t="shared" ref="C25:D25" si="0">+C23/C22</f>
        <v>0.83832466059437161</v>
      </c>
      <c r="D25" s="484">
        <f t="shared" si="0"/>
        <v>0.23657693577619146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19397539294.760002</v>
      </c>
      <c r="C34" s="87">
        <v>13286039624.700001</v>
      </c>
      <c r="D34" s="569">
        <v>6111499670.0600004</v>
      </c>
    </row>
    <row r="35" spans="1:4" x14ac:dyDescent="0.2">
      <c r="A35" s="413" t="s">
        <v>50</v>
      </c>
      <c r="B35" s="82">
        <f>+C35+D35</f>
        <v>12609510509.27</v>
      </c>
      <c r="C35" s="92">
        <v>11146718609.780001</v>
      </c>
      <c r="D35" s="576">
        <v>1462791899.49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0.65005722208673644</v>
      </c>
      <c r="C37" s="484">
        <f>+C35/C34</f>
        <v>0.8389797806305801</v>
      </c>
      <c r="D37" s="484">
        <f>+D35/D34</f>
        <v>0.23935072870185378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-0.16994277791326351</v>
      </c>
      <c r="C39" s="416">
        <f t="shared" ref="C39:D39" si="1">+C37-C36</f>
        <v>1.8979780630580145E-2</v>
      </c>
      <c r="D39" s="416">
        <f t="shared" si="1"/>
        <v>-0.56064927129814623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201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1247.74</v>
      </c>
      <c r="C55" s="539">
        <f>+A55-B55</f>
        <v>545.91000000000008</v>
      </c>
    </row>
    <row r="56" spans="1:4" x14ac:dyDescent="0.2">
      <c r="A56" s="421"/>
      <c r="B56" s="422">
        <f>+B55/A55</f>
        <v>0.69564296267387726</v>
      </c>
      <c r="C56" s="422">
        <f>+C55/A55</f>
        <v>0.30435703732612274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3300"/>
  </sheetPr>
  <dimension ref="A2:N115"/>
  <sheetViews>
    <sheetView topLeftCell="A22" zoomScale="85" zoomScaleNormal="85" workbookViewId="0">
      <selection activeCell="S9" sqref="S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189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239516.75963275999</v>
      </c>
      <c r="C5" s="618">
        <v>201467.81309779</v>
      </c>
      <c r="D5" s="620">
        <v>38048.946534969997</v>
      </c>
    </row>
    <row r="6" spans="1:5" ht="24" x14ac:dyDescent="0.55000000000000004">
      <c r="A6" s="400" t="s">
        <v>7</v>
      </c>
      <c r="B6" s="401">
        <f>+C6+D6</f>
        <v>203964.67073133998</v>
      </c>
      <c r="C6" s="619">
        <v>180130.21606442999</v>
      </c>
      <c r="D6" s="619">
        <v>23834.454666909998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497">
        <f>+B6/B5</f>
        <v>0.85156742703128419</v>
      </c>
      <c r="C8" s="497">
        <f>+C6/C5</f>
        <v>0.89408930039359191</v>
      </c>
      <c r="D8" s="497">
        <f>+D6/D5</f>
        <v>0.62641562612000956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0.85156742703128419</v>
      </c>
      <c r="C10" s="407">
        <f>+C8-C7</f>
        <v>0.89408930039359191</v>
      </c>
      <c r="D10" s="407">
        <f>+D8-D7</f>
        <v>0.62641562612000956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239516.75963275999</v>
      </c>
      <c r="C13" s="618">
        <v>201467.81309779</v>
      </c>
      <c r="D13" s="620">
        <v>38048.946534969997</v>
      </c>
    </row>
    <row r="14" spans="1:5" ht="24" x14ac:dyDescent="0.55000000000000004">
      <c r="A14" s="400" t="s">
        <v>8</v>
      </c>
      <c r="B14" s="483">
        <f>+C14+D14</f>
        <v>213577.10496944</v>
      </c>
      <c r="C14" s="621">
        <v>181365.31140176</v>
      </c>
      <c r="D14" s="621">
        <v>32211.793567680001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0.89170004344125198</v>
      </c>
      <c r="C16" s="497">
        <f>+C14/C13</f>
        <v>0.90021978505185596</v>
      </c>
      <c r="D16" s="497">
        <f>+D14/D13</f>
        <v>0.84658831587031746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-0.10829995655874802</v>
      </c>
      <c r="C18" s="409">
        <f>+C16-C15</f>
        <v>-9.9780214948144041E-2</v>
      </c>
      <c r="D18" s="409">
        <f>+D16-D15</f>
        <v>-0.15341168412968254</v>
      </c>
    </row>
    <row r="19" spans="1:14" x14ac:dyDescent="0.2">
      <c r="B19" s="409"/>
      <c r="C19" s="409"/>
      <c r="D19" s="409"/>
    </row>
    <row r="20" spans="1:14" ht="30.75" x14ac:dyDescent="0.2">
      <c r="A20" s="410" t="s">
        <v>190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14017329648.67</v>
      </c>
      <c r="C22" s="87">
        <v>12079114121.09</v>
      </c>
      <c r="D22" s="569">
        <v>1938215527.5799999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11611128534.379999</v>
      </c>
      <c r="C23" s="90">
        <v>10303545953.559999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0.82834097687655461</v>
      </c>
      <c r="C25" s="484">
        <f t="shared" ref="C25:D25" si="0">+C23/C22</f>
        <v>0.8530051003964042</v>
      </c>
      <c r="D25" s="484">
        <f t="shared" si="0"/>
        <v>0.67463218729477925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14017329648.67</v>
      </c>
      <c r="C34" s="87">
        <v>12079114121.09</v>
      </c>
      <c r="D34" s="569">
        <v>1938215527.5799999</v>
      </c>
    </row>
    <row r="35" spans="1:4" x14ac:dyDescent="0.2">
      <c r="A35" s="413" t="s">
        <v>50</v>
      </c>
      <c r="B35" s="82">
        <f>+C35+D35</f>
        <v>12018515348.439999</v>
      </c>
      <c r="C35" s="92">
        <v>10389741391.219999</v>
      </c>
      <c r="D35" s="576">
        <v>1628773957.2199998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0.85740405980823498</v>
      </c>
      <c r="C37" s="484">
        <f>+C35/C34</f>
        <v>0.86014100761575096</v>
      </c>
      <c r="D37" s="484">
        <f>+D35/D34</f>
        <v>0.84034718226287253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-0.14259594019176502</v>
      </c>
      <c r="C39" s="416">
        <f t="shared" ref="C39:D39" si="1">+C37-C36</f>
        <v>-0.13985899238424904</v>
      </c>
      <c r="D39" s="416">
        <f t="shared" si="1"/>
        <v>-0.15965281773712747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8">
        <v>1793649491.1099999</v>
      </c>
      <c r="B55" s="548">
        <v>1236047581.1299999</v>
      </c>
      <c r="C55" s="613">
        <f>+A55-B55</f>
        <v>557601909.98000002</v>
      </c>
    </row>
    <row r="56" spans="1:4" x14ac:dyDescent="0.2">
      <c r="A56" s="421"/>
      <c r="B56" s="422">
        <f>+B55/A55</f>
        <v>0.68912437310428576</v>
      </c>
      <c r="C56" s="422">
        <f>+C55/A55</f>
        <v>0.31087562689571424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3300"/>
  </sheetPr>
  <dimension ref="A2:N115"/>
  <sheetViews>
    <sheetView zoomScale="85" zoomScaleNormal="85" workbookViewId="0">
      <selection activeCell="A20" sqref="A2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0</v>
      </c>
      <c r="C5" s="541"/>
      <c r="D5" s="531"/>
    </row>
    <row r="6" spans="1:5" ht="24" x14ac:dyDescent="0.55000000000000004">
      <c r="A6" s="400" t="s">
        <v>7</v>
      </c>
      <c r="B6" s="401">
        <f>+C6+D6</f>
        <v>0</v>
      </c>
      <c r="C6" s="530"/>
      <c r="D6" s="530"/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 t="e">
        <f>+B6/B5</f>
        <v>#DIV/0!</v>
      </c>
      <c r="C8" s="497" t="e">
        <f>+C6/C5</f>
        <v>#DIV/0!</v>
      </c>
      <c r="D8" s="497" t="e">
        <f>+D6/D5</f>
        <v>#DIV/0!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 t="e">
        <f>+B8-B7</f>
        <v>#DIV/0!</v>
      </c>
      <c r="C10" s="407" t="e">
        <f>+C8-C7</f>
        <v>#DIV/0!</v>
      </c>
      <c r="D10" s="407" t="e">
        <f>+D8-D7</f>
        <v>#DIV/0!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219570.08792793</v>
      </c>
      <c r="C13" s="614">
        <v>183894.23663883001</v>
      </c>
      <c r="D13" s="615">
        <v>35675.851289099999</v>
      </c>
    </row>
    <row r="14" spans="1:5" ht="24" x14ac:dyDescent="0.55000000000000004">
      <c r="A14" s="400" t="s">
        <v>8</v>
      </c>
      <c r="B14" s="483">
        <f>+C14+D14</f>
        <v>173160.52876684</v>
      </c>
      <c r="C14" s="616">
        <v>147343.75152168001</v>
      </c>
      <c r="D14" s="616">
        <v>25816.777245159999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-0.21136558079952639</v>
      </c>
      <c r="C18" s="409">
        <f>+C16-C15</f>
        <v>-0.19875818723419536</v>
      </c>
      <c r="D18" s="409">
        <f>+D16-D15</f>
        <v>-0.27635147271039984</v>
      </c>
    </row>
    <row r="19" spans="1:14" x14ac:dyDescent="0.2">
      <c r="B19" s="409"/>
      <c r="C19" s="409"/>
      <c r="D19" s="409"/>
    </row>
    <row r="20" spans="1:14" ht="30.75" x14ac:dyDescent="0.2">
      <c r="A20" s="410" t="s">
        <v>186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13569230031.790001</v>
      </c>
      <c r="C22" s="87">
        <v>11636663411.67</v>
      </c>
      <c r="D22" s="569">
        <v>1932566620.1199999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11611540850.9</v>
      </c>
      <c r="C23" s="90">
        <v>10303958270.08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0.85572584617524161</v>
      </c>
      <c r="C25" s="484">
        <f t="shared" ref="C25:D25" si="0">+C23/C22</f>
        <v>0.88547360231683958</v>
      </c>
      <c r="D25" s="484">
        <f t="shared" si="0"/>
        <v>0.67660414249461032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13569230031.790001</v>
      </c>
      <c r="C34" s="87">
        <v>11636663411.67</v>
      </c>
      <c r="D34" s="569">
        <v>1932566620.1199999</v>
      </c>
    </row>
    <row r="35" spans="1:4" x14ac:dyDescent="0.2">
      <c r="A35" s="413" t="s">
        <v>50</v>
      </c>
      <c r="B35" s="82">
        <f>+C35+D35</f>
        <v>11987778043</v>
      </c>
      <c r="C35" s="92">
        <v>10371494436.09</v>
      </c>
      <c r="D35" s="576">
        <v>1616283606.9099998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0.88345307839243836</v>
      </c>
      <c r="C37" s="484">
        <f>+C35/C34</f>
        <v>0.89127734206772646</v>
      </c>
      <c r="D37" s="484">
        <f>+D35/D34</f>
        <v>0.83634043457174023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-0.11654692160756164</v>
      </c>
      <c r="C39" s="416">
        <f t="shared" ref="C39:D39" si="1">+C37-C36</f>
        <v>-0.10872265793227354</v>
      </c>
      <c r="D39" s="416">
        <f t="shared" si="1"/>
        <v>-0.16365956542825977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8">
        <v>1793649491.1099999</v>
      </c>
      <c r="B55" s="548">
        <v>1188660908.0899999</v>
      </c>
      <c r="C55" s="613">
        <f>+A55-B55</f>
        <v>604988583.01999998</v>
      </c>
    </row>
    <row r="56" spans="1:4" x14ac:dyDescent="0.2">
      <c r="A56" s="421"/>
      <c r="B56" s="422">
        <f>+B55/A55</f>
        <v>0.66270523532130976</v>
      </c>
      <c r="C56" s="422">
        <f>+C55/A55</f>
        <v>0.3372947646786903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3300"/>
  </sheetPr>
  <dimension ref="A2:N115"/>
  <sheetViews>
    <sheetView zoomScale="85" zoomScaleNormal="85" workbookViewId="0">
      <selection sqref="A1:D1048576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219570.08792793</v>
      </c>
      <c r="C5" s="541">
        <v>183894.23663883001</v>
      </c>
      <c r="D5" s="531">
        <v>35675.851289099999</v>
      </c>
    </row>
    <row r="6" spans="1:5" ht="24" x14ac:dyDescent="0.55000000000000004">
      <c r="A6" s="400" t="s">
        <v>7</v>
      </c>
      <c r="B6" s="401">
        <f>+C6+D6</f>
        <v>161761.05917235001</v>
      </c>
      <c r="C6" s="530">
        <v>145846.85505710001</v>
      </c>
      <c r="D6" s="530">
        <v>15914.204115250001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0.73671719449074147</v>
      </c>
      <c r="C8" s="497">
        <f>+C6/C5</f>
        <v>0.79310182702215182</v>
      </c>
      <c r="D8" s="497">
        <f>+D6/D5</f>
        <v>0.44607776801985516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0.73671719449074147</v>
      </c>
      <c r="C10" s="407">
        <f>+C8-C7</f>
        <v>0.79310182702215182</v>
      </c>
      <c r="D10" s="407">
        <f>+D8-D7</f>
        <v>0.44607776801985516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219570.08792793</v>
      </c>
      <c r="C13" s="541">
        <v>183894.23663883001</v>
      </c>
      <c r="D13" s="531">
        <v>35675.851289099999</v>
      </c>
    </row>
    <row r="14" spans="1:5" ht="24" x14ac:dyDescent="0.55000000000000004">
      <c r="A14" s="400" t="s">
        <v>8</v>
      </c>
      <c r="B14" s="483">
        <f>+C14+D14</f>
        <v>173160.52876684</v>
      </c>
      <c r="C14" s="532">
        <v>147343.75152168001</v>
      </c>
      <c r="D14" s="532">
        <v>25816.777245159999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0.31863441920047364</v>
      </c>
      <c r="C18" s="409">
        <f>+C16-C15</f>
        <v>0.32124181276580466</v>
      </c>
      <c r="D18" s="409">
        <f>+D16-D15</f>
        <v>0.33364852728960015</v>
      </c>
    </row>
    <row r="19" spans="1:14" x14ac:dyDescent="0.2">
      <c r="B19" s="409"/>
      <c r="C19" s="409"/>
      <c r="D19" s="409"/>
    </row>
    <row r="20" spans="1:14" ht="30.75" x14ac:dyDescent="0.2">
      <c r="A20" s="410" t="s">
        <v>174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12710647722.050001</v>
      </c>
      <c r="C22" s="87">
        <v>10908851329.27</v>
      </c>
      <c r="D22" s="87">
        <v>1801796392.78</v>
      </c>
      <c r="F22" s="77"/>
      <c r="G22" s="87"/>
      <c r="H22" s="87"/>
    </row>
    <row r="23" spans="1:14" x14ac:dyDescent="0.2">
      <c r="A23" s="413" t="s">
        <v>7</v>
      </c>
      <c r="B23" s="80">
        <f>+C23+D23</f>
        <v>10344554798.34</v>
      </c>
      <c r="C23" s="90">
        <v>9247123868.8899994</v>
      </c>
      <c r="D23" s="90">
        <v>1097430929.4499998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0.81384953973624941</v>
      </c>
      <c r="C25" s="484">
        <f t="shared" ref="C25:D25" si="0">+C23/C22</f>
        <v>0.84767163744166629</v>
      </c>
      <c r="D25" s="484">
        <f t="shared" si="0"/>
        <v>0.6090759942952092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12710647722.050001</v>
      </c>
      <c r="C34" s="87">
        <v>10908851329.27</v>
      </c>
      <c r="D34" s="87">
        <v>1801796392.78</v>
      </c>
    </row>
    <row r="35" spans="1:4" x14ac:dyDescent="0.2">
      <c r="A35" s="413" t="s">
        <v>50</v>
      </c>
      <c r="B35" s="82">
        <f>+C35+D35</f>
        <v>10684613058.889999</v>
      </c>
      <c r="C35" s="92">
        <v>9319076303.8599987</v>
      </c>
      <c r="D35" s="92">
        <v>1365536755.0299997</v>
      </c>
    </row>
    <row r="36" spans="1:4" x14ac:dyDescent="0.2">
      <c r="A36" s="411" t="s">
        <v>169</v>
      </c>
      <c r="B36" s="540">
        <v>0.8</v>
      </c>
      <c r="C36" s="540">
        <v>0.81</v>
      </c>
      <c r="D36" s="540">
        <v>0.74</v>
      </c>
    </row>
    <row r="37" spans="1:4" x14ac:dyDescent="0.2">
      <c r="A37" s="399" t="s">
        <v>99</v>
      </c>
      <c r="B37" s="484">
        <f>+B35/B34</f>
        <v>0.84060335024112853</v>
      </c>
      <c r="C37" s="484">
        <f>+C35/C34</f>
        <v>0.85426742216713425</v>
      </c>
      <c r="D37" s="484">
        <f>+D35/D34</f>
        <v>0.75787517418830375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4.0603350241128489E-2</v>
      </c>
      <c r="C39" s="416">
        <f t="shared" ref="C39:D39" si="1">+C37-C36</f>
        <v>4.4267422167134196E-2</v>
      </c>
      <c r="D39" s="416">
        <f t="shared" si="1"/>
        <v>1.7875174188303755E-2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37">
        <v>1812.25</v>
      </c>
      <c r="B55" s="537">
        <v>1061.8599999999999</v>
      </c>
      <c r="C55" s="539">
        <f>+A55-B55</f>
        <v>750.3900000000001</v>
      </c>
    </row>
    <row r="56" spans="1:4" x14ac:dyDescent="0.2">
      <c r="A56" s="421"/>
      <c r="B56" s="422">
        <f>+B55/A55</f>
        <v>0.58593461167057515</v>
      </c>
      <c r="C56" s="422">
        <f>+C55/A55</f>
        <v>0.4140653883294248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3300"/>
  </sheetPr>
  <dimension ref="A2:N116"/>
  <sheetViews>
    <sheetView topLeftCell="A25" zoomScale="85" zoomScaleNormal="85" workbookViewId="0">
      <selection activeCell="B47" sqref="B4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164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216430.14120596999</v>
      </c>
      <c r="C5" s="531">
        <v>182206.81661387999</v>
      </c>
      <c r="D5" s="531">
        <v>34223.324592090001</v>
      </c>
    </row>
    <row r="6" spans="1:5" ht="24" x14ac:dyDescent="0.55000000000000004">
      <c r="A6" s="400" t="s">
        <v>7</v>
      </c>
      <c r="B6" s="401">
        <f>+C6+D6</f>
        <v>153616.63117033002</v>
      </c>
      <c r="C6" s="530">
        <v>139164.59020845001</v>
      </c>
      <c r="D6" s="530">
        <v>14452.04096188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0.7097746659239007</v>
      </c>
      <c r="C8" s="497">
        <f>+C6/C5</f>
        <v>0.76377268861108494</v>
      </c>
      <c r="D8" s="497">
        <f>+D6/D5</f>
        <v>0.42228629550561797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0.7097746659239007</v>
      </c>
      <c r="C10" s="407">
        <f>+C8-C7</f>
        <v>0.76377268861108494</v>
      </c>
      <c r="D10" s="407">
        <f>+D8-D7</f>
        <v>0.42228629550561797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216430.14120596999</v>
      </c>
      <c r="C13" s="531">
        <v>182206.81661387999</v>
      </c>
      <c r="D13" s="531">
        <v>34223.324592090001</v>
      </c>
    </row>
    <row r="14" spans="1:5" ht="24" x14ac:dyDescent="0.55000000000000004">
      <c r="A14" s="400" t="s">
        <v>8</v>
      </c>
      <c r="B14" s="483">
        <f>+C14+D14</f>
        <v>163715.02078647001</v>
      </c>
      <c r="C14" s="532">
        <v>140494.42158369999</v>
      </c>
      <c r="D14" s="532">
        <v>23220.599202770001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0.75643355345163032</v>
      </c>
      <c r="C16" s="497">
        <f>+C14/C13</f>
        <v>0.77107116075369453</v>
      </c>
      <c r="D16" s="497">
        <f>+D14/D13</f>
        <v>0.67850214669491671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0.28643355345163035</v>
      </c>
      <c r="C18" s="409">
        <f>+C16-C15</f>
        <v>0.29107116075369455</v>
      </c>
      <c r="D18" s="409">
        <f>+D16-D15</f>
        <v>0.28850214669491669</v>
      </c>
    </row>
    <row r="19" spans="1:14" x14ac:dyDescent="0.2">
      <c r="B19" s="409"/>
      <c r="C19" s="409"/>
      <c r="D19" s="409"/>
    </row>
    <row r="20" spans="1:14" ht="30.75" x14ac:dyDescent="0.2">
      <c r="A20" s="410" t="s">
        <v>165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12655113500.75</v>
      </c>
      <c r="C22" s="87">
        <v>10854353025.690001</v>
      </c>
      <c r="D22" s="87">
        <v>1800760475.0599999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9295530704.2999992</v>
      </c>
      <c r="C23" s="90">
        <v>8394887822.4899998</v>
      </c>
      <c r="D23" s="90">
        <v>900642881.80999994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0.73452764400328008</v>
      </c>
      <c r="C25" s="484">
        <f t="shared" ref="C25:D25" si="0">+C23/C22</f>
        <v>0.77341208661824823</v>
      </c>
      <c r="D25" s="484">
        <f t="shared" si="0"/>
        <v>0.50014585186849525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-0.73452764400328008</v>
      </c>
      <c r="C27" s="409">
        <f t="shared" ref="C27:D27" si="1">+C24-C25</f>
        <v>-0.77341208661824823</v>
      </c>
      <c r="D27" s="409">
        <f t="shared" si="1"/>
        <v>-0.50014585186849525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12655113500.75</v>
      </c>
      <c r="C34" s="87">
        <v>10854353025.690001</v>
      </c>
      <c r="D34" s="87">
        <v>1800760475.0599999</v>
      </c>
    </row>
    <row r="35" spans="1:4" x14ac:dyDescent="0.2">
      <c r="A35" s="413" t="s">
        <v>50</v>
      </c>
      <c r="B35" s="82">
        <f>+C35+D35</f>
        <v>9758457071.8600006</v>
      </c>
      <c r="C35" s="92">
        <v>8488495127.1999998</v>
      </c>
      <c r="D35" s="92">
        <v>1269961944.6600001</v>
      </c>
    </row>
    <row r="36" spans="1:4" x14ac:dyDescent="0.2">
      <c r="A36" s="411" t="s">
        <v>168</v>
      </c>
      <c r="B36" s="414">
        <v>0.47</v>
      </c>
      <c r="C36" s="414">
        <v>0.48</v>
      </c>
      <c r="D36" s="414">
        <v>0.39</v>
      </c>
    </row>
    <row r="37" spans="1:4" x14ac:dyDescent="0.2">
      <c r="A37" s="411" t="s">
        <v>169</v>
      </c>
      <c r="B37" s="540">
        <v>0.8</v>
      </c>
      <c r="C37" s="540">
        <v>0.81</v>
      </c>
      <c r="D37" s="540">
        <v>0.74</v>
      </c>
    </row>
    <row r="38" spans="1:4" x14ac:dyDescent="0.2">
      <c r="A38" s="411" t="s">
        <v>99</v>
      </c>
      <c r="B38" s="484">
        <f>+B35/B34</f>
        <v>0.77110782698880331</v>
      </c>
      <c r="C38" s="484">
        <f>+C35/C34</f>
        <v>0.78203602804418593</v>
      </c>
      <c r="D38" s="484">
        <f t="shared" ref="D38" si="2">+D35/D34</f>
        <v>0.70523646106664239</v>
      </c>
    </row>
    <row r="39" spans="1:4" x14ac:dyDescent="0.2">
      <c r="B39" s="484"/>
      <c r="C39" s="484"/>
      <c r="D39" s="484"/>
    </row>
    <row r="40" spans="1:4" x14ac:dyDescent="0.2">
      <c r="B40" s="416">
        <f>+B38-B36</f>
        <v>0.30110782698880334</v>
      </c>
      <c r="C40" s="416">
        <f>+C38-C36</f>
        <v>0.30203602804418594</v>
      </c>
      <c r="D40" s="416">
        <f>+D38-D36</f>
        <v>0.31523646106664238</v>
      </c>
    </row>
    <row r="42" spans="1:4" x14ac:dyDescent="0.2">
      <c r="B42" s="417"/>
      <c r="C42" s="417"/>
      <c r="D42" s="417"/>
    </row>
    <row r="46" spans="1:4" x14ac:dyDescent="0.2">
      <c r="B46" s="417"/>
      <c r="C46" s="417"/>
      <c r="D46" s="417"/>
    </row>
    <row r="53" spans="1:4" ht="30.75" x14ac:dyDescent="0.2">
      <c r="A53" s="410" t="s">
        <v>166</v>
      </c>
    </row>
    <row r="55" spans="1:4" ht="42.75" x14ac:dyDescent="0.2">
      <c r="A55" s="418" t="s">
        <v>126</v>
      </c>
      <c r="B55" s="419" t="s">
        <v>7</v>
      </c>
      <c r="C55" s="419" t="s">
        <v>101</v>
      </c>
    </row>
    <row r="56" spans="1:4" ht="24" x14ac:dyDescent="0.2">
      <c r="A56" s="537">
        <v>1812.25</v>
      </c>
      <c r="B56" s="537">
        <v>1061.8599999999999</v>
      </c>
      <c r="C56" s="539">
        <f>+A56-B56</f>
        <v>750.3900000000001</v>
      </c>
    </row>
    <row r="57" spans="1:4" x14ac:dyDescent="0.2">
      <c r="A57" s="421"/>
      <c r="B57" s="422">
        <f>+B56/A56</f>
        <v>0.58593461167057515</v>
      </c>
      <c r="C57" s="422">
        <f>+C56/A56</f>
        <v>0.4140653883294248</v>
      </c>
    </row>
    <row r="59" spans="1:4" x14ac:dyDescent="0.2">
      <c r="D59" s="423"/>
    </row>
    <row r="71" spans="1:4" ht="30.75" x14ac:dyDescent="0.2">
      <c r="A71" s="410" t="s">
        <v>158</v>
      </c>
    </row>
    <row r="72" spans="1:4" x14ac:dyDescent="0.2">
      <c r="A72" s="411"/>
      <c r="B72" s="411" t="s">
        <v>9</v>
      </c>
      <c r="C72" s="411" t="s">
        <v>37</v>
      </c>
      <c r="D72" s="411" t="s">
        <v>43</v>
      </c>
    </row>
    <row r="73" spans="1:4" x14ac:dyDescent="0.2">
      <c r="A73" s="411" t="s">
        <v>14</v>
      </c>
      <c r="B73" s="398">
        <v>3363395507.7899995</v>
      </c>
      <c r="C73" s="398">
        <v>2807293974.3599997</v>
      </c>
      <c r="D73" s="398">
        <v>556101533.42999995</v>
      </c>
    </row>
    <row r="74" spans="1:4" x14ac:dyDescent="0.2">
      <c r="A74" s="424" t="s">
        <v>7</v>
      </c>
      <c r="B74" s="398">
        <v>3186197791.3199997</v>
      </c>
      <c r="C74" s="398">
        <v>2635159524.1199999</v>
      </c>
      <c r="D74" s="398">
        <v>551038267.20000005</v>
      </c>
    </row>
    <row r="75" spans="1:4" x14ac:dyDescent="0.2">
      <c r="A75" s="425" t="s">
        <v>50</v>
      </c>
      <c r="B75" s="398">
        <v>3205317264.5099998</v>
      </c>
      <c r="C75" s="398">
        <v>2654215248.9899998</v>
      </c>
      <c r="D75" s="398">
        <v>551102015.51999998</v>
      </c>
    </row>
    <row r="76" spans="1:4" x14ac:dyDescent="0.2">
      <c r="A76" s="426" t="s">
        <v>102</v>
      </c>
      <c r="B76" s="427">
        <f>+B74/B73</f>
        <v>0.94731582531415348</v>
      </c>
      <c r="C76" s="427">
        <f>+C74/C73</f>
        <v>0.9386831404861179</v>
      </c>
      <c r="D76" s="427">
        <f>+D74/D73</f>
        <v>0.99089506874981992</v>
      </c>
    </row>
    <row r="77" spans="1:4" x14ac:dyDescent="0.2">
      <c r="A77" s="428" t="s">
        <v>103</v>
      </c>
      <c r="B77" s="429">
        <f>+B75/B73</f>
        <v>0.95300040006776698</v>
      </c>
      <c r="C77" s="429">
        <f>+C75/C73</f>
        <v>0.94547107400645547</v>
      </c>
      <c r="D77" s="429">
        <f>+D75/D73</f>
        <v>0.99100970306777747</v>
      </c>
    </row>
    <row r="83" spans="1:4" x14ac:dyDescent="0.2">
      <c r="B83" s="398"/>
      <c r="C83" s="398"/>
      <c r="D83" s="398"/>
    </row>
    <row r="89" spans="1:4" ht="30.75" x14ac:dyDescent="0.2">
      <c r="A89" s="410" t="s">
        <v>134</v>
      </c>
    </row>
    <row r="91" spans="1:4" ht="42.75" x14ac:dyDescent="0.2">
      <c r="A91" s="418" t="s">
        <v>126</v>
      </c>
      <c r="B91" s="419" t="s">
        <v>8</v>
      </c>
      <c r="C91" s="419" t="s">
        <v>101</v>
      </c>
    </row>
    <row r="92" spans="1:4" ht="24" x14ac:dyDescent="0.2">
      <c r="A92" s="208">
        <v>1811812837.2</v>
      </c>
      <c r="B92" s="430">
        <v>1583326367.22</v>
      </c>
      <c r="C92" s="420">
        <f>+A92-B92</f>
        <v>228486469.98000002</v>
      </c>
    </row>
    <row r="93" spans="1:4" x14ac:dyDescent="0.2">
      <c r="A93" s="421"/>
      <c r="B93" s="422">
        <f>+B92/A92</f>
        <v>0.87389068821639104</v>
      </c>
      <c r="C93" s="422">
        <f>+C92/A92</f>
        <v>0.12610931178360901</v>
      </c>
    </row>
    <row r="110" spans="1:2" x14ac:dyDescent="0.2">
      <c r="B110" t="s">
        <v>9</v>
      </c>
    </row>
    <row r="111" spans="1:2" x14ac:dyDescent="0.2">
      <c r="A111" t="s">
        <v>14</v>
      </c>
      <c r="B111" s="431">
        <v>27036.42093041</v>
      </c>
    </row>
    <row r="112" spans="1:2" x14ac:dyDescent="0.2">
      <c r="A112" s="432" t="s">
        <v>7</v>
      </c>
      <c r="B112" s="431">
        <v>24792.705520119998</v>
      </c>
    </row>
    <row r="113" spans="1:2" x14ac:dyDescent="0.2">
      <c r="A113" t="s">
        <v>104</v>
      </c>
      <c r="B113" s="416">
        <f>+B112/B111</f>
        <v>0.91701137454305881</v>
      </c>
    </row>
    <row r="114" spans="1:2" x14ac:dyDescent="0.2">
      <c r="A114" t="s">
        <v>61</v>
      </c>
      <c r="B114" s="416">
        <v>1</v>
      </c>
    </row>
    <row r="116" spans="1:2" x14ac:dyDescent="0.2">
      <c r="B116" s="416">
        <f>+B113-B114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3300"/>
  </sheetPr>
  <dimension ref="A2:N115"/>
  <sheetViews>
    <sheetView topLeftCell="A64" zoomScale="85" zoomScaleNormal="85" workbookViewId="0">
      <selection activeCell="A71" sqref="A71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12075259144.560001</v>
      </c>
      <c r="C22" s="87">
        <v>10320396898.200001</v>
      </c>
      <c r="D22" s="87">
        <v>1754862246.3599999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8101859574.6599998</v>
      </c>
      <c r="C23" s="90">
        <v>7313493434.1300001</v>
      </c>
      <c r="D23" s="90">
        <v>788366140.52999997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0.67094705609775263</v>
      </c>
      <c r="C25" s="484">
        <f t="shared" ref="C25:D25" si="0">+C23/C22</f>
        <v>0.70864459053949369</v>
      </c>
      <c r="D25" s="484">
        <f t="shared" si="0"/>
        <v>0.44924673840653767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-0.67094705609775263</v>
      </c>
      <c r="C27" s="409">
        <f t="shared" ref="C27:D27" si="1">+C24-C25</f>
        <v>-0.70864459053949369</v>
      </c>
      <c r="D27" s="409">
        <f t="shared" si="1"/>
        <v>-0.44924673840653767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12075259144.560001</v>
      </c>
      <c r="C34" s="87">
        <v>10320396898.200001</v>
      </c>
      <c r="D34" s="87">
        <v>1754862246.3599999</v>
      </c>
    </row>
    <row r="35" spans="1:4" x14ac:dyDescent="0.2">
      <c r="A35" s="413" t="s">
        <v>50</v>
      </c>
      <c r="B35" s="82">
        <f>+C35+D35</f>
        <v>8520158086.96</v>
      </c>
      <c r="C35" s="92">
        <v>7409310938.0299997</v>
      </c>
      <c r="D35" s="92">
        <v>1110847148.9300001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0.70558801140084826</v>
      </c>
      <c r="C37" s="484">
        <f>+C35/C34</f>
        <v>0.71792887532477279</v>
      </c>
      <c r="D37" s="484">
        <f t="shared" ref="D37" si="2">+D35/D34</f>
        <v>0.63301102478793436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0.70558801140084826</v>
      </c>
      <c r="C39" s="416">
        <f>+C37-C36</f>
        <v>0.71792887532477279</v>
      </c>
      <c r="D39" s="416">
        <f>+D37-D36</f>
        <v>0.63301102478793436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890388716.90999985</v>
      </c>
      <c r="C55" s="420">
        <f>+A55-B55</f>
        <v>921863620.2900002</v>
      </c>
    </row>
    <row r="56" spans="1:4" x14ac:dyDescent="0.2">
      <c r="A56" s="421"/>
      <c r="B56" s="422">
        <f>+B55/A55</f>
        <v>0.49131608144905742</v>
      </c>
      <c r="C56" s="422">
        <f>+C55/A55</f>
        <v>0.50868391855094264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3300"/>
  </sheetPr>
  <dimension ref="A2:N115"/>
  <sheetViews>
    <sheetView topLeftCell="A52"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11677748254.540001</v>
      </c>
      <c r="C22" s="87">
        <v>10009111432.18</v>
      </c>
      <c r="D22" s="87">
        <v>1668636822.3599999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8102711926.7200003</v>
      </c>
      <c r="C23" s="90">
        <v>7314336854.3400002</v>
      </c>
      <c r="D23" s="90">
        <v>788375072.38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0.69385910280861551</v>
      </c>
      <c r="C25" s="484">
        <f t="shared" ref="C25:D25" si="0">+C23/C22</f>
        <v>0.73076785126238986</v>
      </c>
      <c r="D25" s="484">
        <f t="shared" si="0"/>
        <v>0.47246654383724973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-0.69385910280861551</v>
      </c>
      <c r="C27" s="409">
        <f t="shared" ref="C27:D27" si="1">+C24-C25</f>
        <v>-0.73076785126238986</v>
      </c>
      <c r="D27" s="409">
        <f t="shared" si="1"/>
        <v>-0.47246654383724973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11677748254.540001</v>
      </c>
      <c r="C34" s="87">
        <v>10009111432.18</v>
      </c>
      <c r="D34" s="87">
        <v>1668636822.3599999</v>
      </c>
    </row>
    <row r="35" spans="1:4" x14ac:dyDescent="0.2">
      <c r="A35" s="413" t="s">
        <v>50</v>
      </c>
      <c r="B35" s="82">
        <f>+C35+D35</f>
        <v>8461015294.8100004</v>
      </c>
      <c r="C35" s="92">
        <v>7384101437.0900002</v>
      </c>
      <c r="D35" s="92">
        <v>1076913857.72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0.72454167621917864</v>
      </c>
      <c r="C37" s="484">
        <f>+C35/C34</f>
        <v>0.73773795877120441</v>
      </c>
      <c r="D37" s="484">
        <f t="shared" ref="D37" si="2">+D35/D34</f>
        <v>0.64538540878948758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0.72454167621917864</v>
      </c>
      <c r="C39" s="416">
        <f>+C37-C36</f>
        <v>0.73773795877120441</v>
      </c>
      <c r="D39" s="416">
        <f>+D37-D36</f>
        <v>0.64538540878948758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798240754.30000007</v>
      </c>
      <c r="C55" s="420">
        <f>+A55-B55</f>
        <v>1014011582.9</v>
      </c>
    </row>
    <row r="56" spans="1:4" x14ac:dyDescent="0.2">
      <c r="A56" s="421"/>
      <c r="B56" s="422">
        <f>+B55/A55</f>
        <v>0.44046887837557597</v>
      </c>
      <c r="C56" s="422">
        <f>+C55/A55</f>
        <v>0.55953112162442409</v>
      </c>
    </row>
    <row r="58" spans="1:4" x14ac:dyDescent="0.2">
      <c r="D58" s="423"/>
    </row>
    <row r="70" spans="1:4" ht="30.75" x14ac:dyDescent="0.2">
      <c r="A70" s="410" t="s">
        <v>154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3300"/>
  </sheetPr>
  <dimension ref="A2:N115"/>
  <sheetViews>
    <sheetView topLeftCell="A61" zoomScale="85" zoomScaleNormal="85" workbookViewId="0">
      <selection activeCell="O83" sqref="O83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147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187709.96767234002</v>
      </c>
      <c r="C5" s="529">
        <v>160395.46393500001</v>
      </c>
      <c r="D5" s="529">
        <v>27314.503737340001</v>
      </c>
    </row>
    <row r="6" spans="1:5" ht="24" x14ac:dyDescent="0.55000000000000004">
      <c r="A6" s="400" t="s">
        <v>7</v>
      </c>
      <c r="B6" s="401">
        <f>+C6+D6</f>
        <v>101189.21322556</v>
      </c>
      <c r="C6" s="530">
        <v>95386.700900940006</v>
      </c>
      <c r="D6" s="530">
        <v>5802.5123246200001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0.53907213602099369</v>
      </c>
      <c r="C8" s="497">
        <f>+C6/C5</f>
        <v>0.59469699803727183</v>
      </c>
      <c r="D8" s="497">
        <f>+D6/D5</f>
        <v>0.21243337899958759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0.53907213602099369</v>
      </c>
      <c r="C10" s="407">
        <f>+C8-C7</f>
        <v>0.59469699803727183</v>
      </c>
      <c r="D10" s="407">
        <f>+D8-D7</f>
        <v>0.21243337899958759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187709.96767234002</v>
      </c>
      <c r="C13" s="529">
        <v>160395.46393500001</v>
      </c>
      <c r="D13" s="529">
        <v>27314.503737340001</v>
      </c>
    </row>
    <row r="14" spans="1:5" ht="24" x14ac:dyDescent="0.55000000000000004">
      <c r="A14" s="400" t="s">
        <v>8</v>
      </c>
      <c r="B14" s="483">
        <f>+C14+D14</f>
        <v>107383.67939226</v>
      </c>
      <c r="C14" s="530">
        <v>96327.853859909999</v>
      </c>
      <c r="D14" s="530">
        <v>11055.82553235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0.5720723343776033</v>
      </c>
      <c r="C16" s="497">
        <f>+C14/C13</f>
        <v>0.60056470112488158</v>
      </c>
      <c r="D16" s="497">
        <f>+D14/D13</f>
        <v>0.40476025626034901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0.5720723343776033</v>
      </c>
      <c r="C18" s="409">
        <f>+C16-C15</f>
        <v>0.60056470112488158</v>
      </c>
      <c r="D18" s="409">
        <f>+D16-D15</f>
        <v>0.40476025626034901</v>
      </c>
    </row>
    <row r="19" spans="1:14" x14ac:dyDescent="0.2">
      <c r="B19" s="409"/>
      <c r="C19" s="409"/>
      <c r="D19" s="409"/>
    </row>
    <row r="20" spans="1:14" ht="30.75" x14ac:dyDescent="0.2">
      <c r="A20" s="410" t="s">
        <v>148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11303087087.860001</v>
      </c>
      <c r="C22" s="87">
        <v>9740973545.5</v>
      </c>
      <c r="D22" s="87">
        <v>1562113542.3599999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6738762387.6099997</v>
      </c>
      <c r="C23" s="90">
        <v>6301267135.6199999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0.5961877790756579</v>
      </c>
      <c r="C25" s="484">
        <f t="shared" ref="C25:D25" si="0">+C23/C22</f>
        <v>0.64688268643650837</v>
      </c>
      <c r="D25" s="484">
        <f t="shared" si="0"/>
        <v>0.28006623086375892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-0.5961877790756579</v>
      </c>
      <c r="C27" s="409">
        <f t="shared" ref="C27:D27" si="1">+C24-C25</f>
        <v>-0.64688268643650837</v>
      </c>
      <c r="D27" s="409">
        <f t="shared" si="1"/>
        <v>-0.28006623086375892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11303087087.860001</v>
      </c>
      <c r="C34" s="87">
        <v>9740973545.5</v>
      </c>
      <c r="D34" s="87">
        <v>1562113542.3599999</v>
      </c>
    </row>
    <row r="35" spans="1:4" x14ac:dyDescent="0.2">
      <c r="A35" s="413" t="s">
        <v>50</v>
      </c>
      <c r="B35" s="82">
        <f>+C35+D35</f>
        <v>7274081273.0600004</v>
      </c>
      <c r="C35" s="92">
        <v>6398652361.4700003</v>
      </c>
      <c r="D35" s="92">
        <v>875428911.58999991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0.64354819320755963</v>
      </c>
      <c r="C37" s="484">
        <f>+C35/C34</f>
        <v>0.65688017030145418</v>
      </c>
      <c r="D37" s="484">
        <f t="shared" ref="D37" si="2">+D35/D34</f>
        <v>0.56041311201196364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0.64354819320755963</v>
      </c>
      <c r="C39" s="416">
        <f>+C37-C36</f>
        <v>0.65688017030145418</v>
      </c>
      <c r="D39" s="416">
        <f>+D37-D36</f>
        <v>0.56041311201196364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149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1812252337.2</v>
      </c>
      <c r="B55" s="208">
        <v>664471507.82000005</v>
      </c>
      <c r="C55" s="420">
        <f>+A55-B55</f>
        <v>1147780829.3800001</v>
      </c>
    </row>
    <row r="56" spans="1:4" x14ac:dyDescent="0.2">
      <c r="A56" s="421"/>
      <c r="B56" s="422">
        <f>+B55/A55</f>
        <v>0.36665507014692789</v>
      </c>
      <c r="C56" s="422">
        <f>+C55/A55</f>
        <v>0.63334492985307211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3300"/>
  </sheetPr>
  <dimension ref="A2:N115"/>
  <sheetViews>
    <sheetView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14" x14ac:dyDescent="0.2">
      <c r="B19" s="409"/>
      <c r="C19" s="409"/>
      <c r="D19" s="409"/>
    </row>
    <row r="20" spans="1:14" ht="30.75" x14ac:dyDescent="0.2">
      <c r="A20" s="410" t="s">
        <v>136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10886023774.66</v>
      </c>
      <c r="C22" s="87">
        <v>9381715593.7399998</v>
      </c>
      <c r="D22" s="87">
        <v>1504308180.9200001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6738816489.6099997</v>
      </c>
      <c r="C23" s="90">
        <v>6301321237.6199999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0.6190337839695258</v>
      </c>
      <c r="C25" s="484">
        <f t="shared" ref="C25:D25" si="0">+C23/C22</f>
        <v>0.67165980194758734</v>
      </c>
      <c r="D25" s="484">
        <f t="shared" si="0"/>
        <v>0.29082820763657485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-0.6190337839695258</v>
      </c>
      <c r="C27" s="409">
        <f t="shared" ref="C27:D27" si="1">+C24-C25</f>
        <v>-0.67165980194758734</v>
      </c>
      <c r="D27" s="409">
        <f t="shared" si="1"/>
        <v>-0.29082820763657485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10886023774.66</v>
      </c>
      <c r="C34" s="87">
        <v>9381715593.7399998</v>
      </c>
      <c r="D34" s="87">
        <v>1504308180.9200001</v>
      </c>
    </row>
    <row r="35" spans="1:4" x14ac:dyDescent="0.2">
      <c r="A35" s="413" t="s">
        <v>50</v>
      </c>
      <c r="B35" s="82">
        <f>+C35+D35</f>
        <v>7201091529.29</v>
      </c>
      <c r="C35" s="92">
        <v>6376786802.3299999</v>
      </c>
      <c r="D35" s="92">
        <v>824304726.96000004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0.66149878765214343</v>
      </c>
      <c r="C37" s="484">
        <f>+C35/C34</f>
        <v>0.67970370009776737</v>
      </c>
      <c r="D37" s="484">
        <f t="shared" ref="D37" si="2">+D35/D34</f>
        <v>0.54796266976084274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0.66149878765214343</v>
      </c>
      <c r="C39" s="416">
        <f>+C37-C36</f>
        <v>0.67970370009776737</v>
      </c>
      <c r="D39" s="416">
        <f>+D37-D36</f>
        <v>0.54796266976084274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541537147.67000008</v>
      </c>
      <c r="C55" s="420">
        <f>+A55-B55</f>
        <v>1270275689.53</v>
      </c>
    </row>
    <row r="56" spans="1:4" x14ac:dyDescent="0.2">
      <c r="A56" s="421"/>
      <c r="B56" s="422">
        <f>+B55/A55</f>
        <v>0.29889243334145865</v>
      </c>
      <c r="C56" s="422">
        <f>+C55/A55</f>
        <v>0.70110756665854135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3300"/>
  </sheetPr>
  <dimension ref="A2:H115"/>
  <sheetViews>
    <sheetView zoomScale="85" zoomScaleNormal="85" workbookViewId="0">
      <selection activeCell="C64" sqref="C64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146474.50233193001</v>
      </c>
      <c r="C5" s="476">
        <v>124732.73570148001</v>
      </c>
      <c r="D5" s="476">
        <v>21741.766630450002</v>
      </c>
    </row>
    <row r="6" spans="1:5" ht="24" x14ac:dyDescent="0.55000000000000004">
      <c r="A6" s="400" t="s">
        <v>7</v>
      </c>
      <c r="B6" s="401">
        <f>+C6+D6</f>
        <v>55601.576214399996</v>
      </c>
      <c r="C6" s="496">
        <v>54832.08056445</v>
      </c>
      <c r="D6" s="496">
        <v>769.49564995000003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0.37959901094867482</v>
      </c>
      <c r="C8" s="497">
        <f>+C6/C5</f>
        <v>0.43959655222890615</v>
      </c>
      <c r="D8" s="497">
        <f>+D6/D5</f>
        <v>3.5392508025189548E-2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0.37959901094867482</v>
      </c>
      <c r="C10" s="407">
        <f>+C8-C7</f>
        <v>0.43959655222890615</v>
      </c>
      <c r="D10" s="407">
        <f>+D8-D7</f>
        <v>3.5392508025189548E-2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146474.50233193001</v>
      </c>
      <c r="C13" s="476">
        <v>124732.73570148001</v>
      </c>
      <c r="D13" s="476">
        <v>21741.766630450002</v>
      </c>
    </row>
    <row r="14" spans="1:5" x14ac:dyDescent="0.2">
      <c r="A14" s="400" t="s">
        <v>8</v>
      </c>
      <c r="B14" s="483">
        <f>+C14+D14</f>
        <v>57530.62178822</v>
      </c>
      <c r="C14" s="498">
        <v>55067.80948674</v>
      </c>
      <c r="D14" s="498">
        <v>2462.8123014799999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0.39276884967902626</v>
      </c>
      <c r="C16" s="497">
        <f>+C14/C13</f>
        <v>0.44148642437004287</v>
      </c>
      <c r="D16" s="497">
        <f>+D14/D13</f>
        <v>0.11327562949878953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0.39276884967902626</v>
      </c>
      <c r="C18" s="409">
        <f>+C16-C15</f>
        <v>0.44148642437004287</v>
      </c>
      <c r="D18" s="409">
        <f>+D16-D15</f>
        <v>0.11327562949878953</v>
      </c>
    </row>
    <row r="19" spans="1:8" x14ac:dyDescent="0.2">
      <c r="B19" s="409"/>
      <c r="C19" s="409"/>
      <c r="D19" s="409"/>
    </row>
    <row r="20" spans="1:8" ht="30.75" x14ac:dyDescent="0.2">
      <c r="A20" s="410" t="s">
        <v>118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9266326867.4200001</v>
      </c>
      <c r="C22" s="87">
        <v>7920413789.2200003</v>
      </c>
      <c r="D22" s="87">
        <v>1345913078.2</v>
      </c>
      <c r="F22" s="77"/>
      <c r="G22" s="87"/>
      <c r="H22" s="87"/>
    </row>
    <row r="23" spans="1:8" x14ac:dyDescent="0.2">
      <c r="A23" s="413" t="s">
        <v>7</v>
      </c>
      <c r="B23" s="80">
        <f>+C23+D23</f>
        <v>5411104711.8800001</v>
      </c>
      <c r="C23" s="90">
        <v>5237305424.5500002</v>
      </c>
      <c r="D23" s="90">
        <v>173799287.33000001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0.58395357613653875</v>
      </c>
      <c r="C25" s="484">
        <f t="shared" ref="C25:D25" si="0">+C23/C22</f>
        <v>0.66124139015037098</v>
      </c>
      <c r="D25" s="484">
        <f t="shared" si="0"/>
        <v>0.12913113792046368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-0.58395357613653875</v>
      </c>
      <c r="C27" s="409">
        <f t="shared" ref="C27:D27" si="1">+C24-C25</f>
        <v>-0.66124139015037098</v>
      </c>
      <c r="D27" s="409">
        <f t="shared" si="1"/>
        <v>-0.12913113792046368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9266326867.4200001</v>
      </c>
      <c r="C34" s="87">
        <v>7920413789.2200003</v>
      </c>
      <c r="D34" s="87">
        <v>1345913078.2</v>
      </c>
    </row>
    <row r="35" spans="1:4" x14ac:dyDescent="0.2">
      <c r="A35" s="413" t="s">
        <v>50</v>
      </c>
      <c r="B35" s="82">
        <f>+C35+D35</f>
        <v>5490648145.6400003</v>
      </c>
      <c r="C35" s="92">
        <v>5258946662.0600004</v>
      </c>
      <c r="D35" s="92">
        <v>231701483.58000001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0.59253771469522398</v>
      </c>
      <c r="C37" s="484">
        <f>+C35/C34</f>
        <v>0.66397372687998157</v>
      </c>
      <c r="D37" s="484">
        <f t="shared" ref="D37" si="2">+D35/D34</f>
        <v>0.17215189252033528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0.59253771469522398</v>
      </c>
      <c r="C39" s="416">
        <f>+C37-C36</f>
        <v>0.66397372687998157</v>
      </c>
      <c r="D39" s="416">
        <f>+D37-D36</f>
        <v>0.17215189252033528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1811581749.5600002</v>
      </c>
      <c r="B55" s="208">
        <v>154069141.69</v>
      </c>
      <c r="C55" s="420">
        <v>1657512607.8699999</v>
      </c>
    </row>
    <row r="56" spans="1:4" x14ac:dyDescent="0.2">
      <c r="A56" s="421"/>
      <c r="B56" s="422">
        <f>+B55/A55</f>
        <v>8.5046750844901459E-2</v>
      </c>
      <c r="C56" s="422">
        <f>+C55/A55</f>
        <v>0.91495324915509835</v>
      </c>
    </row>
    <row r="58" spans="1:4" x14ac:dyDescent="0.2">
      <c r="D58" s="423"/>
    </row>
    <row r="70" spans="1:4" ht="30.75" x14ac:dyDescent="0.2">
      <c r="A70" s="410" t="s">
        <v>119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119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1811581749.5600002</v>
      </c>
      <c r="B91" s="430">
        <v>1513494184.6100001</v>
      </c>
      <c r="C91" s="420">
        <f>+A91-B91</f>
        <v>298087564.95000005</v>
      </c>
    </row>
    <row r="92" spans="1:4" x14ac:dyDescent="0.2">
      <c r="A92" s="421"/>
      <c r="B92" s="422">
        <f>+B91/A91</f>
        <v>0.83545453302209516</v>
      </c>
      <c r="C92" s="422">
        <f>+C91/A91</f>
        <v>0.16454546697790481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3300"/>
  </sheetPr>
  <dimension ref="A2:H115"/>
  <sheetViews>
    <sheetView zoomScale="85" zoomScaleNormal="85" workbookViewId="0">
      <selection activeCell="C92" sqref="C92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8" x14ac:dyDescent="0.2">
      <c r="B19" s="409"/>
      <c r="C19" s="409"/>
      <c r="D19" s="409"/>
    </row>
    <row r="20" spans="1:8" ht="30.75" x14ac:dyDescent="0.2">
      <c r="A20" s="410" t="s">
        <v>133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10700527358.34</v>
      </c>
      <c r="C22" s="87">
        <v>9196229177.4200001</v>
      </c>
      <c r="D22" s="87">
        <v>1504298180.9200001</v>
      </c>
      <c r="F22" s="77"/>
      <c r="G22" s="87"/>
      <c r="H22" s="87"/>
    </row>
    <row r="23" spans="1:8" x14ac:dyDescent="0.2">
      <c r="A23" s="413" t="s">
        <v>7</v>
      </c>
      <c r="B23" s="80">
        <f>+C23+D23</f>
        <v>6754730640.8000002</v>
      </c>
      <c r="C23" s="90">
        <v>6317235388.8100004</v>
      </c>
      <c r="D23" s="90">
        <v>437495251.99000001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0.63125212567540956</v>
      </c>
      <c r="C25" s="484">
        <f t="shared" ref="C25:D25" si="0">+C23/C22</f>
        <v>0.68693757701483238</v>
      </c>
      <c r="D25" s="484">
        <f t="shared" si="0"/>
        <v>0.29083014095146764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-0.63125212567540956</v>
      </c>
      <c r="C27" s="409">
        <f t="shared" ref="C27:D27" si="1">+C24-C25</f>
        <v>-0.68693757701483238</v>
      </c>
      <c r="D27" s="409">
        <f t="shared" si="1"/>
        <v>-0.29083014095146764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10700527358.34</v>
      </c>
      <c r="C34" s="87">
        <v>9196229177.4200001</v>
      </c>
      <c r="D34" s="87">
        <v>1504298180.9200001</v>
      </c>
    </row>
    <row r="35" spans="1:4" x14ac:dyDescent="0.2">
      <c r="A35" s="413" t="s">
        <v>50</v>
      </c>
      <c r="B35" s="82">
        <f>+C35+D35</f>
        <v>7146744050.96</v>
      </c>
      <c r="C35" s="92">
        <v>6348295612.5100002</v>
      </c>
      <c r="D35" s="92">
        <v>798448438.45000005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0.66788708739572744</v>
      </c>
      <c r="C37" s="484">
        <f>+C35/C34</f>
        <v>0.69031507262751934</v>
      </c>
      <c r="D37" s="484">
        <f t="shared" ref="D37" si="2">+D35/D34</f>
        <v>0.5307780389401815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0.66788708739572744</v>
      </c>
      <c r="C39" s="416">
        <f>+C37-C36</f>
        <v>0.69031507262751934</v>
      </c>
      <c r="D39" s="416">
        <f>+D37-D36</f>
        <v>0.5307780389401815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460143947.92000002</v>
      </c>
      <c r="C55" s="420">
        <f>+A55-B55</f>
        <v>1351668889.28</v>
      </c>
    </row>
    <row r="56" spans="1:4" x14ac:dyDescent="0.2">
      <c r="A56" s="421"/>
      <c r="B56" s="422">
        <f>+B55/A55</f>
        <v>0.25396880873805522</v>
      </c>
      <c r="C56" s="422">
        <f>+C55/A55</f>
        <v>0.74603119126194473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40</vt:i4>
      </vt:variant>
      <vt:variant>
        <vt:lpstr>ช่วงที่มีชื่อ</vt:lpstr>
      </vt:variant>
      <vt:variant>
        <vt:i4>42</vt:i4>
      </vt:variant>
    </vt:vector>
  </HeadingPairs>
  <TitlesOfParts>
    <vt:vector size="82" baseType="lpstr">
      <vt:lpstr>กราฟ 24 10 66</vt:lpstr>
      <vt:lpstr>เป้าหมายปี 29.09.66</vt:lpstr>
      <vt:lpstr>เป้าหมายปี 24.10.66</vt:lpstr>
      <vt:lpstr>เป้าหมายปี 31.10.66</vt:lpstr>
      <vt:lpstr>เป้าหมายปี 20.11.66</vt:lpstr>
      <vt:lpstr>เป้าหมายปี 30.11.66</vt:lpstr>
      <vt:lpstr>เป้าหมายปี 7 12 66</vt:lpstr>
      <vt:lpstr>เป้าหมายปี 13 12 66</vt:lpstr>
      <vt:lpstr>เป้าหมายปี 19 12 66</vt:lpstr>
      <vt:lpstr>เป้าหมายปี 31 12 66</vt:lpstr>
      <vt:lpstr>เป้าหมายปี 18 01 67</vt:lpstr>
      <vt:lpstr>เป้าหมายปี 19 02 67</vt:lpstr>
      <vt:lpstr>เป้าหมายปี 29 02 67 </vt:lpstr>
      <vt:lpstr>เป้าหมายปี 11 03 67</vt:lpstr>
      <vt:lpstr>เป้าหมายปี 21 03 67</vt:lpstr>
      <vt:lpstr>เป้าหมายปี 31 03 67</vt:lpstr>
      <vt:lpstr>เป้าหมายปี 21 04 67</vt:lpstr>
      <vt:lpstr>เป้าหมายปี 30 04 67</vt:lpstr>
      <vt:lpstr>เป้าหมายปี 23 05 67</vt:lpstr>
      <vt:lpstr>เป้าหมายปี 31 05 67</vt:lpstr>
      <vt:lpstr>เป้าหมายปี 10 6 67</vt:lpstr>
      <vt:lpstr>เป้าหมายปี 25 6 67</vt:lpstr>
      <vt:lpstr>เป้าหมายปี 30 6 67</vt:lpstr>
      <vt:lpstr>กราฟ 30 6 67</vt:lpstr>
      <vt:lpstr>กราฟ 25 6 67</vt:lpstr>
      <vt:lpstr>กราฟ 10 6 67</vt:lpstr>
      <vt:lpstr>กราฟ 31 05 67</vt:lpstr>
      <vt:lpstr>กราฟ 23 05 67</vt:lpstr>
      <vt:lpstr>กราฟ 30 4 67</vt:lpstr>
      <vt:lpstr>กราฟ 21 04 67</vt:lpstr>
      <vt:lpstr>กราฟ 31 03 67</vt:lpstr>
      <vt:lpstr>กราฟ 29 02 67</vt:lpstr>
      <vt:lpstr>กราฟ 19 02 67</vt:lpstr>
      <vt:lpstr>กราฟ 18 01 67</vt:lpstr>
      <vt:lpstr>กราฟ 31 12 66 </vt:lpstr>
      <vt:lpstr>กราฟ 19 12 66 </vt:lpstr>
      <vt:lpstr>กราฟ 7 12 66</vt:lpstr>
      <vt:lpstr>กราฟ 31 10 66</vt:lpstr>
      <vt:lpstr>กราฟ 30 11 66 </vt:lpstr>
      <vt:lpstr>Sheet1</vt:lpstr>
      <vt:lpstr>'เป้าหมายปี 11 03 67'!Print_Area</vt:lpstr>
      <vt:lpstr>'เป้าหมายปี 13 12 66'!Print_Area</vt:lpstr>
      <vt:lpstr>'เป้าหมายปี 18 01 67'!Print_Area</vt:lpstr>
      <vt:lpstr>'เป้าหมายปี 19 02 67'!Print_Area</vt:lpstr>
      <vt:lpstr>'เป้าหมายปี 19 12 66'!Print_Area</vt:lpstr>
      <vt:lpstr>'เป้าหมายปี 20.11.66'!Print_Area</vt:lpstr>
      <vt:lpstr>'เป้าหมายปี 21 03 67'!Print_Area</vt:lpstr>
      <vt:lpstr>'เป้าหมายปี 21 04 67'!Print_Area</vt:lpstr>
      <vt:lpstr>'เป้าหมายปี 23 05 67'!Print_Area</vt:lpstr>
      <vt:lpstr>'เป้าหมายปี 24.10.66'!Print_Area</vt:lpstr>
      <vt:lpstr>'เป้าหมายปี 25 6 67'!Print_Area</vt:lpstr>
      <vt:lpstr>'เป้าหมายปี 29 02 67 '!Print_Area</vt:lpstr>
      <vt:lpstr>'เป้าหมายปี 29.09.66'!Print_Area</vt:lpstr>
      <vt:lpstr>'เป้าหมายปี 30 04 67'!Print_Area</vt:lpstr>
      <vt:lpstr>'เป้าหมายปี 30 6 67'!Print_Area</vt:lpstr>
      <vt:lpstr>'เป้าหมายปี 30.11.66'!Print_Area</vt:lpstr>
      <vt:lpstr>'เป้าหมายปี 31 03 67'!Print_Area</vt:lpstr>
      <vt:lpstr>'เป้าหมายปี 31 12 66'!Print_Area</vt:lpstr>
      <vt:lpstr>'เป้าหมายปี 31.10.66'!Print_Area</vt:lpstr>
      <vt:lpstr>'เป้าหมายปี 7 12 66'!Print_Area</vt:lpstr>
      <vt:lpstr>'เป้าหมายปี 10 6 67'!Print_Titles</vt:lpstr>
      <vt:lpstr>'เป้าหมายปี 11 03 67'!Print_Titles</vt:lpstr>
      <vt:lpstr>'เป้าหมายปี 13 12 66'!Print_Titles</vt:lpstr>
      <vt:lpstr>'เป้าหมายปี 18 01 67'!Print_Titles</vt:lpstr>
      <vt:lpstr>'เป้าหมายปี 19 02 67'!Print_Titles</vt:lpstr>
      <vt:lpstr>'เป้าหมายปี 19 12 66'!Print_Titles</vt:lpstr>
      <vt:lpstr>'เป้าหมายปี 20.11.66'!Print_Titles</vt:lpstr>
      <vt:lpstr>'เป้าหมายปี 21 03 67'!Print_Titles</vt:lpstr>
      <vt:lpstr>'เป้าหมายปี 21 04 67'!Print_Titles</vt:lpstr>
      <vt:lpstr>'เป้าหมายปี 23 05 67'!Print_Titles</vt:lpstr>
      <vt:lpstr>'เป้าหมายปี 24.10.66'!Print_Titles</vt:lpstr>
      <vt:lpstr>'เป้าหมายปี 25 6 67'!Print_Titles</vt:lpstr>
      <vt:lpstr>'เป้าหมายปี 29 02 67 '!Print_Titles</vt:lpstr>
      <vt:lpstr>'เป้าหมายปี 29.09.66'!Print_Titles</vt:lpstr>
      <vt:lpstr>'เป้าหมายปี 30 04 67'!Print_Titles</vt:lpstr>
      <vt:lpstr>'เป้าหมายปี 30 6 67'!Print_Titles</vt:lpstr>
      <vt:lpstr>'เป้าหมายปี 30.11.66'!Print_Titles</vt:lpstr>
      <vt:lpstr>'เป้าหมายปี 31 03 67'!Print_Titles</vt:lpstr>
      <vt:lpstr>'เป้าหมายปี 31 05 67'!Print_Titles</vt:lpstr>
      <vt:lpstr>'เป้าหมายปี 31 12 66'!Print_Titles</vt:lpstr>
      <vt:lpstr>'เป้าหมายปี 31.10.66'!Print_Titles</vt:lpstr>
      <vt:lpstr>'เป้าหมายปี 7 12 66'!Print_Titles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พิตะวัน วรภัทรกิจ</cp:lastModifiedBy>
  <cp:lastPrinted>2024-07-02T09:17:16Z</cp:lastPrinted>
  <dcterms:created xsi:type="dcterms:W3CDTF">2023-10-24T04:27:14Z</dcterms:created>
  <dcterms:modified xsi:type="dcterms:W3CDTF">2024-07-08T02:17:10Z</dcterms:modified>
</cp:coreProperties>
</file>