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8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1.xml" ContentType="application/vnd.openxmlformats-officedocument.drawingml.chartshapes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14.xml" ContentType="application/vnd.openxmlformats-officedocument.drawingml.chartshapes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7.xml" ContentType="application/vnd.openxmlformats-officedocument.drawingml.chartshapes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20.xml" ContentType="application/vnd.openxmlformats-officedocument.drawingml.chartshapes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23.xml" ContentType="application/vnd.openxmlformats-officedocument.drawingml.chartshapes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2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งานกลุ่ม GFMIS\+รายงานผู้ว่า ปีงปม.67\ข้อมูลรายงานผู้ว่า ม.ค. 67\"/>
    </mc:Choice>
  </mc:AlternateContent>
  <bookViews>
    <workbookView xWindow="0" yWindow="0" windowWidth="24000" windowHeight="9465" firstSheet="9" activeTab="11"/>
  </bookViews>
  <sheets>
    <sheet name="กราฟ 24 10 66" sheetId="3" r:id="rId1"/>
    <sheet name="เป้าหมายปี 29.09.66" sheetId="2" state="hidden" r:id="rId2"/>
    <sheet name="เป้าหมายปี 24.10.66" sheetId="4" r:id="rId3"/>
    <sheet name="เป้าหมายปี 31.10.66" sheetId="5" r:id="rId4"/>
    <sheet name="เป้าหมายปี 20.11.66" sheetId="8" r:id="rId5"/>
    <sheet name="เป้าหมายปี 30.11.66" sheetId="9" r:id="rId6"/>
    <sheet name="เป้าหมายปี 7 12 66" sheetId="12" r:id="rId7"/>
    <sheet name="เป้าหมายปี 13 12 66" sheetId="14" r:id="rId8"/>
    <sheet name="เป้าหมายปี 19 12 66" sheetId="15" r:id="rId9"/>
    <sheet name="เป้าหมายปี 31 12 66" sheetId="17" r:id="rId10"/>
    <sheet name="เป้าหมายปี 18 01 67" sheetId="19" r:id="rId11"/>
    <sheet name="เป้าหมายปี 31 01 67" sheetId="21" r:id="rId12"/>
    <sheet name="กราฟ 31 1 67" sheetId="22" r:id="rId13"/>
    <sheet name="กราฟ 18 01 67" sheetId="20" r:id="rId14"/>
    <sheet name="กราฟ 31 12 66 " sheetId="18" r:id="rId15"/>
    <sheet name="กราฟ 19 12 66 " sheetId="16" r:id="rId16"/>
    <sheet name="กราฟ 7 12 66" sheetId="13" r:id="rId17"/>
    <sheet name="กราฟ 31 10 66" sheetId="7" r:id="rId18"/>
    <sheet name="กราฟ 30 11 66 " sheetId="11" r:id="rId19"/>
    <sheet name="Sheet1" sheetId="10" r:id="rId20"/>
  </sheets>
  <definedNames>
    <definedName name="_xlnm.Print_Area" localSheetId="7">'เป้าหมายปี 13 12 66'!$A$1:$O$43</definedName>
    <definedName name="_xlnm.Print_Area" localSheetId="10">'เป้าหมายปี 18 01 67'!$A$1:$O$43</definedName>
    <definedName name="_xlnm.Print_Area" localSheetId="8">'เป้าหมายปี 19 12 66'!$A$1:$O$43</definedName>
    <definedName name="_xlnm.Print_Area" localSheetId="4">'เป้าหมายปี 20.11.66'!$A$1:$O$43</definedName>
    <definedName name="_xlnm.Print_Area" localSheetId="2">'เป้าหมายปี 24.10.66'!$A$1:$O$43</definedName>
    <definedName name="_xlnm.Print_Area" localSheetId="1">'เป้าหมายปี 29.09.66'!$A$1:$O$43</definedName>
    <definedName name="_xlnm.Print_Area" localSheetId="5">'เป้าหมายปี 30.11.66'!$A$1:$O$43</definedName>
    <definedName name="_xlnm.Print_Area" localSheetId="11">'เป้าหมายปี 31 01 67'!$A$1:$O$43</definedName>
    <definedName name="_xlnm.Print_Area" localSheetId="9">'เป้าหมายปี 31 12 66'!$A$1:$O$43</definedName>
    <definedName name="_xlnm.Print_Area" localSheetId="3">'เป้าหมายปี 31.10.66'!$A$1:$O$43</definedName>
    <definedName name="_xlnm.Print_Area" localSheetId="6">'เป้าหมายปี 7 12 66'!$A$1:$O$43</definedName>
    <definedName name="_xlnm.Print_Titles" localSheetId="7">'เป้าหมายปี 13 12 66'!$13:$14</definedName>
    <definedName name="_xlnm.Print_Titles" localSheetId="10">'เป้าหมายปี 18 01 67'!$13:$14</definedName>
    <definedName name="_xlnm.Print_Titles" localSheetId="8">'เป้าหมายปี 19 12 66'!$13:$14</definedName>
    <definedName name="_xlnm.Print_Titles" localSheetId="4">'เป้าหมายปี 20.11.66'!$13:$14</definedName>
    <definedName name="_xlnm.Print_Titles" localSheetId="2">'เป้าหมายปี 24.10.66'!$13:$14</definedName>
    <definedName name="_xlnm.Print_Titles" localSheetId="1">'เป้าหมายปี 29.09.66'!$13:$14</definedName>
    <definedName name="_xlnm.Print_Titles" localSheetId="5">'เป้าหมายปี 30.11.66'!$13:$14</definedName>
    <definedName name="_xlnm.Print_Titles" localSheetId="11">'เป้าหมายปี 31 01 67'!$13:$14</definedName>
    <definedName name="_xlnm.Print_Titles" localSheetId="9">'เป้าหมายปี 31 12 66'!$13:$14</definedName>
    <definedName name="_xlnm.Print_Titles" localSheetId="3">'เป้าหมายปี 31.10.66'!$13:$14</definedName>
    <definedName name="_xlnm.Print_Titles" localSheetId="6">'เป้าหมายปี 7 12 66'!$13:$14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5" i="22" l="1"/>
  <c r="B8" i="22"/>
  <c r="B115" i="22"/>
  <c r="B112" i="22"/>
  <c r="B92" i="22"/>
  <c r="C91" i="22"/>
  <c r="C92" i="22" s="1"/>
  <c r="D76" i="22"/>
  <c r="C76" i="22"/>
  <c r="B76" i="22"/>
  <c r="D75" i="22"/>
  <c r="C75" i="22"/>
  <c r="B75" i="22"/>
  <c r="B56" i="22"/>
  <c r="C56" i="22"/>
  <c r="D37" i="22"/>
  <c r="D39" i="22" s="1"/>
  <c r="C37" i="22"/>
  <c r="C39" i="22" s="1"/>
  <c r="B35" i="22"/>
  <c r="B37" i="22" s="1"/>
  <c r="B39" i="22" s="1"/>
  <c r="B34" i="22"/>
  <c r="D25" i="22"/>
  <c r="D27" i="22" s="1"/>
  <c r="C25" i="22"/>
  <c r="C27" i="22" s="1"/>
  <c r="K23" i="22"/>
  <c r="G23" i="22"/>
  <c r="B23" i="22"/>
  <c r="B22" i="22"/>
  <c r="D16" i="22"/>
  <c r="D18" i="22" s="1"/>
  <c r="C16" i="22"/>
  <c r="C18" i="22" s="1"/>
  <c r="B14" i="22"/>
  <c r="B16" i="22" s="1"/>
  <c r="B18" i="22" s="1"/>
  <c r="B13" i="22"/>
  <c r="D8" i="22"/>
  <c r="D10" i="22" s="1"/>
  <c r="C8" i="22"/>
  <c r="C10" i="22" s="1"/>
  <c r="B6" i="22"/>
  <c r="B10" i="22" s="1"/>
  <c r="B5" i="22"/>
  <c r="B10" i="21"/>
  <c r="M10" i="21" s="1"/>
  <c r="D10" i="21"/>
  <c r="E10" i="21"/>
  <c r="I10" i="21"/>
  <c r="I44" i="21"/>
  <c r="H44" i="21"/>
  <c r="M41" i="21"/>
  <c r="I41" i="21"/>
  <c r="J41" i="21" s="1"/>
  <c r="B25" i="22" l="1"/>
  <c r="B27" i="22" s="1"/>
  <c r="M18" i="21"/>
  <c r="M17" i="21"/>
  <c r="C144" i="21"/>
  <c r="B141" i="21"/>
  <c r="B139" i="21"/>
  <c r="B138" i="21"/>
  <c r="C131" i="21"/>
  <c r="B131" i="21"/>
  <c r="I131" i="21" s="1"/>
  <c r="K131" i="21" s="1"/>
  <c r="C130" i="21"/>
  <c r="B130" i="21"/>
  <c r="I130" i="21" s="1"/>
  <c r="K130" i="21" s="1"/>
  <c r="L122" i="21"/>
  <c r="K122" i="21"/>
  <c r="C122" i="21"/>
  <c r="B122" i="21"/>
  <c r="L121" i="21"/>
  <c r="K121" i="21"/>
  <c r="C121" i="21"/>
  <c r="B121" i="21"/>
  <c r="L119" i="21"/>
  <c r="K119" i="21"/>
  <c r="C119" i="21"/>
  <c r="B119" i="21"/>
  <c r="L118" i="21"/>
  <c r="K118" i="21"/>
  <c r="C118" i="21"/>
  <c r="B118" i="21"/>
  <c r="L117" i="21"/>
  <c r="K117" i="21"/>
  <c r="C117" i="21"/>
  <c r="B117" i="21"/>
  <c r="L116" i="21"/>
  <c r="K116" i="21"/>
  <c r="C116" i="21"/>
  <c r="B116" i="21"/>
  <c r="K115" i="21"/>
  <c r="L109" i="21"/>
  <c r="K109" i="21"/>
  <c r="J109" i="21"/>
  <c r="C109" i="21"/>
  <c r="B109" i="21"/>
  <c r="L108" i="21"/>
  <c r="K108" i="21"/>
  <c r="J108" i="21"/>
  <c r="C108" i="21"/>
  <c r="B108" i="21"/>
  <c r="B107" i="21" s="1"/>
  <c r="J107" i="21"/>
  <c r="C98" i="21"/>
  <c r="B98" i="21"/>
  <c r="C97" i="21"/>
  <c r="B97" i="21"/>
  <c r="C95" i="21"/>
  <c r="B95" i="21"/>
  <c r="C94" i="21"/>
  <c r="B94" i="21"/>
  <c r="C93" i="21"/>
  <c r="B93" i="21"/>
  <c r="C92" i="21"/>
  <c r="B92" i="21"/>
  <c r="C86" i="21"/>
  <c r="B86" i="21"/>
  <c r="B84" i="21" s="1"/>
  <c r="C85" i="21"/>
  <c r="C84" i="21" s="1"/>
  <c r="B85" i="21"/>
  <c r="I79" i="21"/>
  <c r="C50" i="21"/>
  <c r="B50" i="21"/>
  <c r="I50" i="21" s="1"/>
  <c r="K50" i="21" s="1"/>
  <c r="C49" i="21"/>
  <c r="C48" i="21" s="1"/>
  <c r="B49" i="21"/>
  <c r="B48" i="21" s="1"/>
  <c r="I48" i="21" s="1"/>
  <c r="K48" i="21" s="1"/>
  <c r="F41" i="21"/>
  <c r="I38" i="21"/>
  <c r="M38" i="21" s="1"/>
  <c r="F38" i="21"/>
  <c r="I37" i="21"/>
  <c r="J37" i="21" s="1"/>
  <c r="F37" i="21"/>
  <c r="J36" i="21"/>
  <c r="I36" i="21"/>
  <c r="M36" i="21" s="1"/>
  <c r="F36" i="21"/>
  <c r="E35" i="21"/>
  <c r="D35" i="21"/>
  <c r="L120" i="21" s="1"/>
  <c r="C35" i="21"/>
  <c r="K120" i="21" s="1"/>
  <c r="B35" i="21"/>
  <c r="B145" i="21" s="1"/>
  <c r="M34" i="21"/>
  <c r="J34" i="21"/>
  <c r="F34" i="21"/>
  <c r="M33" i="21"/>
  <c r="J33" i="21"/>
  <c r="F33" i="21"/>
  <c r="M32" i="21"/>
  <c r="J32" i="21"/>
  <c r="F32" i="21"/>
  <c r="M31" i="21"/>
  <c r="J31" i="21"/>
  <c r="F31" i="21"/>
  <c r="I30" i="21"/>
  <c r="E30" i="21"/>
  <c r="C91" i="21" s="1"/>
  <c r="D30" i="21"/>
  <c r="L115" i="21" s="1"/>
  <c r="B30" i="21"/>
  <c r="B144" i="21" s="1"/>
  <c r="B143" i="21" s="1"/>
  <c r="C29" i="21"/>
  <c r="I27" i="21"/>
  <c r="M27" i="21" s="1"/>
  <c r="F27" i="21"/>
  <c r="H27" i="21" s="1"/>
  <c r="I26" i="21"/>
  <c r="M26" i="21" s="1"/>
  <c r="F26" i="21"/>
  <c r="H26" i="21" s="1"/>
  <c r="E25" i="21"/>
  <c r="F25" i="21" s="1"/>
  <c r="H25" i="21" s="1"/>
  <c r="D25" i="21"/>
  <c r="B25" i="21"/>
  <c r="I24" i="21"/>
  <c r="M24" i="21" s="1"/>
  <c r="M23" i="21"/>
  <c r="I23" i="21"/>
  <c r="J23" i="21" s="1"/>
  <c r="L23" i="21" s="1"/>
  <c r="F23" i="21"/>
  <c r="H23" i="21" s="1"/>
  <c r="I22" i="21"/>
  <c r="J22" i="21" s="1"/>
  <c r="L22" i="21" s="1"/>
  <c r="F22" i="21"/>
  <c r="H22" i="21" s="1"/>
  <c r="E21" i="21"/>
  <c r="D21" i="21"/>
  <c r="B21" i="21"/>
  <c r="J18" i="21"/>
  <c r="L18" i="21" s="1"/>
  <c r="F18" i="21"/>
  <c r="H18" i="21" s="1"/>
  <c r="J17" i="21"/>
  <c r="L17" i="21" s="1"/>
  <c r="F17" i="21"/>
  <c r="H17" i="21" s="1"/>
  <c r="E16" i="21"/>
  <c r="D16" i="21"/>
  <c r="C16" i="21"/>
  <c r="I16" i="21" s="1"/>
  <c r="B16" i="21"/>
  <c r="H14" i="21"/>
  <c r="Q12" i="21"/>
  <c r="M12" i="21"/>
  <c r="J12" i="21"/>
  <c r="L12" i="21" s="1"/>
  <c r="F12" i="21"/>
  <c r="H12" i="21" s="1"/>
  <c r="Q11" i="21"/>
  <c r="M11" i="21"/>
  <c r="J11" i="21"/>
  <c r="L11" i="21" s="1"/>
  <c r="F11" i="21"/>
  <c r="H11" i="21" s="1"/>
  <c r="J10" i="21"/>
  <c r="L10" i="21" s="1"/>
  <c r="F10" i="21"/>
  <c r="H10" i="21" s="1"/>
  <c r="E6" i="21"/>
  <c r="G6" i="21" s="1"/>
  <c r="I6" i="21" s="1"/>
  <c r="D6" i="21"/>
  <c r="F6" i="21" s="1"/>
  <c r="H6" i="21" s="1"/>
  <c r="F5" i="21"/>
  <c r="H5" i="21" s="1"/>
  <c r="E5" i="21"/>
  <c r="G5" i="21" s="1"/>
  <c r="I5" i="21" s="1"/>
  <c r="D5" i="21"/>
  <c r="E4" i="21"/>
  <c r="G4" i="21" s="1"/>
  <c r="I4" i="21" s="1"/>
  <c r="D4" i="21"/>
  <c r="F4" i="21" s="1"/>
  <c r="H4" i="21" s="1"/>
  <c r="M12" i="19"/>
  <c r="M11" i="19"/>
  <c r="Q12" i="19"/>
  <c r="Q11" i="19"/>
  <c r="B115" i="21" l="1"/>
  <c r="M22" i="21"/>
  <c r="K107" i="21"/>
  <c r="M30" i="21"/>
  <c r="C129" i="21"/>
  <c r="C145" i="21"/>
  <c r="C143" i="21" s="1"/>
  <c r="I21" i="21"/>
  <c r="M21" i="21" s="1"/>
  <c r="D29" i="21"/>
  <c r="L114" i="21" s="1"/>
  <c r="C107" i="21"/>
  <c r="E29" i="21"/>
  <c r="C90" i="21" s="1"/>
  <c r="B96" i="21"/>
  <c r="B29" i="21"/>
  <c r="B90" i="21" s="1"/>
  <c r="B91" i="21"/>
  <c r="F30" i="21"/>
  <c r="M37" i="21"/>
  <c r="M35" i="21" s="1"/>
  <c r="C115" i="21"/>
  <c r="J30" i="21"/>
  <c r="M16" i="21"/>
  <c r="L107" i="21"/>
  <c r="F16" i="21"/>
  <c r="H16" i="21" s="1"/>
  <c r="J16" i="21"/>
  <c r="L16" i="21" s="1"/>
  <c r="F21" i="21"/>
  <c r="H21" i="21" s="1"/>
  <c r="F35" i="21"/>
  <c r="I25" i="21"/>
  <c r="J25" i="21" s="1"/>
  <c r="L25" i="21" s="1"/>
  <c r="I35" i="21"/>
  <c r="J35" i="21" s="1"/>
  <c r="J27" i="21"/>
  <c r="L27" i="21" s="1"/>
  <c r="J38" i="21"/>
  <c r="B120" i="21"/>
  <c r="B129" i="21"/>
  <c r="I129" i="21" s="1"/>
  <c r="K129" i="21" s="1"/>
  <c r="B137" i="21"/>
  <c r="C120" i="21"/>
  <c r="I49" i="21"/>
  <c r="K49" i="21" s="1"/>
  <c r="K114" i="21"/>
  <c r="C96" i="21"/>
  <c r="J26" i="21"/>
  <c r="L26" i="21" s="1"/>
  <c r="B112" i="20"/>
  <c r="B115" i="20" s="1"/>
  <c r="B92" i="20"/>
  <c r="C91" i="20"/>
  <c r="C92" i="20" s="1"/>
  <c r="D76" i="20"/>
  <c r="C76" i="20"/>
  <c r="B76" i="20"/>
  <c r="D75" i="20"/>
  <c r="C75" i="20"/>
  <c r="B75" i="20"/>
  <c r="B56" i="20"/>
  <c r="C55" i="20"/>
  <c r="C56" i="20" s="1"/>
  <c r="D37" i="20"/>
  <c r="D39" i="20" s="1"/>
  <c r="C37" i="20"/>
  <c r="C39" i="20" s="1"/>
  <c r="B35" i="20"/>
  <c r="B34" i="20"/>
  <c r="D25" i="20"/>
  <c r="D27" i="20" s="1"/>
  <c r="C25" i="20"/>
  <c r="C27" i="20" s="1"/>
  <c r="K23" i="20"/>
  <c r="G23" i="20"/>
  <c r="B23" i="20"/>
  <c r="B22" i="20"/>
  <c r="D16" i="20"/>
  <c r="D18" i="20" s="1"/>
  <c r="C16" i="20"/>
  <c r="C18" i="20" s="1"/>
  <c r="B14" i="20"/>
  <c r="B13" i="20"/>
  <c r="D8" i="20"/>
  <c r="D10" i="20" s="1"/>
  <c r="C8" i="20"/>
  <c r="C10" i="20" s="1"/>
  <c r="B6" i="20"/>
  <c r="B5" i="20"/>
  <c r="I44" i="19"/>
  <c r="H44" i="19"/>
  <c r="M41" i="19"/>
  <c r="I41" i="19"/>
  <c r="J41" i="19" s="1"/>
  <c r="J21" i="21" l="1"/>
  <c r="L21" i="21" s="1"/>
  <c r="M25" i="21"/>
  <c r="F29" i="21"/>
  <c r="C114" i="21"/>
  <c r="I29" i="21"/>
  <c r="J29" i="21" s="1"/>
  <c r="B114" i="21"/>
  <c r="M29" i="21"/>
  <c r="B8" i="20"/>
  <c r="B10" i="20" s="1"/>
  <c r="B16" i="20"/>
  <c r="B18" i="20" s="1"/>
  <c r="B37" i="20"/>
  <c r="B39" i="20" s="1"/>
  <c r="B25" i="20"/>
  <c r="B27" i="20" s="1"/>
  <c r="C144" i="19"/>
  <c r="B141" i="19"/>
  <c r="B139" i="19"/>
  <c r="B138" i="19"/>
  <c r="C131" i="19"/>
  <c r="B131" i="19"/>
  <c r="I131" i="19" s="1"/>
  <c r="K131" i="19" s="1"/>
  <c r="C130" i="19"/>
  <c r="B130" i="19"/>
  <c r="I130" i="19" s="1"/>
  <c r="K130" i="19" s="1"/>
  <c r="L122" i="19"/>
  <c r="K122" i="19"/>
  <c r="C122" i="19"/>
  <c r="B122" i="19"/>
  <c r="L121" i="19"/>
  <c r="K121" i="19"/>
  <c r="C121" i="19"/>
  <c r="B121" i="19"/>
  <c r="L119" i="19"/>
  <c r="K119" i="19"/>
  <c r="C119" i="19"/>
  <c r="B119" i="19"/>
  <c r="L118" i="19"/>
  <c r="K118" i="19"/>
  <c r="C118" i="19"/>
  <c r="B118" i="19"/>
  <c r="L117" i="19"/>
  <c r="K117" i="19"/>
  <c r="C117" i="19"/>
  <c r="B117" i="19"/>
  <c r="L116" i="19"/>
  <c r="K116" i="19"/>
  <c r="C116" i="19"/>
  <c r="B116" i="19"/>
  <c r="K115" i="19"/>
  <c r="L109" i="19"/>
  <c r="K109" i="19"/>
  <c r="J109" i="19"/>
  <c r="C109" i="19"/>
  <c r="B109" i="19"/>
  <c r="L108" i="19"/>
  <c r="K108" i="19"/>
  <c r="J108" i="19"/>
  <c r="C108" i="19"/>
  <c r="B108" i="19"/>
  <c r="J107" i="19"/>
  <c r="C98" i="19"/>
  <c r="B98" i="19"/>
  <c r="C97" i="19"/>
  <c r="B97" i="19"/>
  <c r="C95" i="19"/>
  <c r="B95" i="19"/>
  <c r="C94" i="19"/>
  <c r="B94" i="19"/>
  <c r="C93" i="19"/>
  <c r="B93" i="19"/>
  <c r="C92" i="19"/>
  <c r="B92" i="19"/>
  <c r="C86" i="19"/>
  <c r="B86" i="19"/>
  <c r="C85" i="19"/>
  <c r="B85" i="19"/>
  <c r="I79" i="19"/>
  <c r="C50" i="19"/>
  <c r="B50" i="19"/>
  <c r="I50" i="19" s="1"/>
  <c r="K50" i="19" s="1"/>
  <c r="C49" i="19"/>
  <c r="B49" i="19"/>
  <c r="I49" i="19" s="1"/>
  <c r="K49" i="19" s="1"/>
  <c r="F41" i="19"/>
  <c r="I38" i="19"/>
  <c r="J38" i="19" s="1"/>
  <c r="F38" i="19"/>
  <c r="I37" i="19"/>
  <c r="M37" i="19" s="1"/>
  <c r="F37" i="19"/>
  <c r="I36" i="19"/>
  <c r="M36" i="19" s="1"/>
  <c r="F36" i="19"/>
  <c r="E35" i="19"/>
  <c r="C120" i="19" s="1"/>
  <c r="D35" i="19"/>
  <c r="L120" i="19" s="1"/>
  <c r="C35" i="19"/>
  <c r="C145" i="19" s="1"/>
  <c r="C143" i="19" s="1"/>
  <c r="B35" i="19"/>
  <c r="B145" i="19" s="1"/>
  <c r="M34" i="19"/>
  <c r="J34" i="19"/>
  <c r="F34" i="19"/>
  <c r="M33" i="19"/>
  <c r="J33" i="19"/>
  <c r="F33" i="19"/>
  <c r="M32" i="19"/>
  <c r="J32" i="19"/>
  <c r="F32" i="19"/>
  <c r="M31" i="19"/>
  <c r="J31" i="19"/>
  <c r="F31" i="19"/>
  <c r="I30" i="19"/>
  <c r="E30" i="19"/>
  <c r="D30" i="19"/>
  <c r="L115" i="19" s="1"/>
  <c r="B30" i="19"/>
  <c r="B144" i="19" s="1"/>
  <c r="I27" i="19"/>
  <c r="M27" i="19" s="1"/>
  <c r="F27" i="19"/>
  <c r="H27" i="19" s="1"/>
  <c r="I26" i="19"/>
  <c r="M26" i="19" s="1"/>
  <c r="F26" i="19"/>
  <c r="H26" i="19" s="1"/>
  <c r="E25" i="19"/>
  <c r="D25" i="19"/>
  <c r="B25" i="19"/>
  <c r="I24" i="19"/>
  <c r="M24" i="19" s="1"/>
  <c r="I23" i="19"/>
  <c r="M23" i="19" s="1"/>
  <c r="F23" i="19"/>
  <c r="H23" i="19" s="1"/>
  <c r="I22" i="19"/>
  <c r="M22" i="19" s="1"/>
  <c r="F22" i="19"/>
  <c r="H22" i="19" s="1"/>
  <c r="E21" i="19"/>
  <c r="D21" i="19"/>
  <c r="B21" i="19"/>
  <c r="M18" i="19"/>
  <c r="J18" i="19"/>
  <c r="L18" i="19" s="1"/>
  <c r="F18" i="19"/>
  <c r="H18" i="19" s="1"/>
  <c r="M17" i="19"/>
  <c r="J17" i="19"/>
  <c r="L17" i="19" s="1"/>
  <c r="F17" i="19"/>
  <c r="H17" i="19" s="1"/>
  <c r="E16" i="19"/>
  <c r="D16" i="19"/>
  <c r="C16" i="19"/>
  <c r="B16" i="19"/>
  <c r="H14" i="19"/>
  <c r="J12" i="19"/>
  <c r="L12" i="19" s="1"/>
  <c r="F12" i="19"/>
  <c r="H12" i="19" s="1"/>
  <c r="J11" i="19"/>
  <c r="L11" i="19" s="1"/>
  <c r="F11" i="19"/>
  <c r="H11" i="19" s="1"/>
  <c r="I10" i="19"/>
  <c r="E10" i="19"/>
  <c r="D10" i="19"/>
  <c r="B10" i="19"/>
  <c r="E6" i="19"/>
  <c r="G6" i="19" s="1"/>
  <c r="I6" i="19" s="1"/>
  <c r="D6" i="19"/>
  <c r="F6" i="19" s="1"/>
  <c r="H6" i="19" s="1"/>
  <c r="E5" i="19"/>
  <c r="G5" i="19" s="1"/>
  <c r="I5" i="19" s="1"/>
  <c r="D5" i="19"/>
  <c r="F5" i="19" s="1"/>
  <c r="H5" i="19" s="1"/>
  <c r="F4" i="19"/>
  <c r="H4" i="19" s="1"/>
  <c r="E4" i="19"/>
  <c r="G4" i="19" s="1"/>
  <c r="I4" i="19" s="1"/>
  <c r="D4" i="19"/>
  <c r="B56" i="18"/>
  <c r="C55" i="18"/>
  <c r="C56" i="18" s="1"/>
  <c r="B112" i="18"/>
  <c r="B115" i="18" s="1"/>
  <c r="B92" i="18"/>
  <c r="C91" i="18"/>
  <c r="C92" i="18" s="1"/>
  <c r="D76" i="18"/>
  <c r="C76" i="18"/>
  <c r="B76" i="18"/>
  <c r="D75" i="18"/>
  <c r="C75" i="18"/>
  <c r="B75" i="18"/>
  <c r="D37" i="18"/>
  <c r="D39" i="18" s="1"/>
  <c r="C37" i="18"/>
  <c r="C39" i="18" s="1"/>
  <c r="B35" i="18"/>
  <c r="B34" i="18"/>
  <c r="D25" i="18"/>
  <c r="D27" i="18" s="1"/>
  <c r="C25" i="18"/>
  <c r="C27" i="18" s="1"/>
  <c r="K23" i="18"/>
  <c r="G23" i="18"/>
  <c r="B23" i="18"/>
  <c r="B22" i="18"/>
  <c r="D16" i="18"/>
  <c r="D18" i="18" s="1"/>
  <c r="C16" i="18"/>
  <c r="C18" i="18" s="1"/>
  <c r="B14" i="18"/>
  <c r="B13" i="18"/>
  <c r="D8" i="18"/>
  <c r="D10" i="18" s="1"/>
  <c r="C8" i="18"/>
  <c r="C10" i="18" s="1"/>
  <c r="B6" i="18"/>
  <c r="B5" i="18"/>
  <c r="F11" i="17"/>
  <c r="E29" i="19" l="1"/>
  <c r="K107" i="19"/>
  <c r="M30" i="19"/>
  <c r="C84" i="19"/>
  <c r="F21" i="19"/>
  <c r="H21" i="19" s="1"/>
  <c r="F25" i="19"/>
  <c r="H25" i="19" s="1"/>
  <c r="C129" i="19"/>
  <c r="M38" i="19"/>
  <c r="M35" i="19" s="1"/>
  <c r="I35" i="19"/>
  <c r="J35" i="19" s="1"/>
  <c r="B107" i="19"/>
  <c r="L107" i="19"/>
  <c r="C96" i="19"/>
  <c r="J37" i="19"/>
  <c r="F10" i="19"/>
  <c r="H10" i="19" s="1"/>
  <c r="D29" i="19"/>
  <c r="I21" i="19"/>
  <c r="J21" i="19" s="1"/>
  <c r="L21" i="19" s="1"/>
  <c r="J36" i="19"/>
  <c r="C48" i="19"/>
  <c r="B91" i="19"/>
  <c r="J23" i="19"/>
  <c r="L23" i="19" s="1"/>
  <c r="C115" i="19"/>
  <c r="J10" i="19"/>
  <c r="L10" i="19" s="1"/>
  <c r="K120" i="19"/>
  <c r="C29" i="19"/>
  <c r="K114" i="19" s="1"/>
  <c r="B48" i="19"/>
  <c r="I48" i="19" s="1"/>
  <c r="K48" i="19" s="1"/>
  <c r="B129" i="19"/>
  <c r="I129" i="19" s="1"/>
  <c r="K129" i="19" s="1"/>
  <c r="C107" i="19"/>
  <c r="I16" i="19"/>
  <c r="J16" i="19" s="1"/>
  <c r="L16" i="19" s="1"/>
  <c r="B84" i="19"/>
  <c r="F16" i="19"/>
  <c r="H16" i="19" s="1"/>
  <c r="C90" i="19"/>
  <c r="C114" i="19"/>
  <c r="B143" i="19"/>
  <c r="F35" i="19"/>
  <c r="I25" i="19"/>
  <c r="J25" i="19" s="1"/>
  <c r="L25" i="19" s="1"/>
  <c r="M10" i="19"/>
  <c r="J27" i="19"/>
  <c r="L27" i="19" s="1"/>
  <c r="B120" i="19"/>
  <c r="B137" i="19"/>
  <c r="B29" i="19"/>
  <c r="F29" i="19" s="1"/>
  <c r="B96" i="19"/>
  <c r="F30" i="19"/>
  <c r="J30" i="19"/>
  <c r="B115" i="19"/>
  <c r="J26" i="19"/>
  <c r="L26" i="19" s="1"/>
  <c r="C91" i="19"/>
  <c r="J22" i="19"/>
  <c r="L22" i="19" s="1"/>
  <c r="B37" i="18"/>
  <c r="B39" i="18" s="1"/>
  <c r="B25" i="18"/>
  <c r="B27" i="18" s="1"/>
  <c r="B16" i="18"/>
  <c r="B18" i="18" s="1"/>
  <c r="B8" i="18"/>
  <c r="B10" i="18" s="1"/>
  <c r="H44" i="17"/>
  <c r="I44" i="17"/>
  <c r="M41" i="17"/>
  <c r="I41" i="17"/>
  <c r="J41" i="17" s="1"/>
  <c r="I29" i="19" l="1"/>
  <c r="L114" i="19"/>
  <c r="J29" i="19"/>
  <c r="M25" i="19"/>
  <c r="M21" i="19"/>
  <c r="M16" i="19"/>
  <c r="B90" i="19"/>
  <c r="B114" i="19"/>
  <c r="M29" i="19"/>
  <c r="C144" i="17"/>
  <c r="B141" i="17"/>
  <c r="B139" i="17"/>
  <c r="B138" i="17"/>
  <c r="C131" i="17"/>
  <c r="B131" i="17"/>
  <c r="I131" i="17" s="1"/>
  <c r="K131" i="17" s="1"/>
  <c r="C130" i="17"/>
  <c r="B130" i="17"/>
  <c r="I130" i="17" s="1"/>
  <c r="K130" i="17" s="1"/>
  <c r="L122" i="17"/>
  <c r="K122" i="17"/>
  <c r="C122" i="17"/>
  <c r="B122" i="17"/>
  <c r="L121" i="17"/>
  <c r="K121" i="17"/>
  <c r="C121" i="17"/>
  <c r="B121" i="17"/>
  <c r="L119" i="17"/>
  <c r="K119" i="17"/>
  <c r="C119" i="17"/>
  <c r="B119" i="17"/>
  <c r="L118" i="17"/>
  <c r="K118" i="17"/>
  <c r="C118" i="17"/>
  <c r="B118" i="17"/>
  <c r="L117" i="17"/>
  <c r="K117" i="17"/>
  <c r="C117" i="17"/>
  <c r="B117" i="17"/>
  <c r="L116" i="17"/>
  <c r="K116" i="17"/>
  <c r="C116" i="17"/>
  <c r="B116" i="17"/>
  <c r="K115" i="17"/>
  <c r="L109" i="17"/>
  <c r="K109" i="17"/>
  <c r="J109" i="17"/>
  <c r="C109" i="17"/>
  <c r="B109" i="17"/>
  <c r="L108" i="17"/>
  <c r="K108" i="17"/>
  <c r="J108" i="17"/>
  <c r="C108" i="17"/>
  <c r="B108" i="17"/>
  <c r="J107" i="17"/>
  <c r="C98" i="17"/>
  <c r="B98" i="17"/>
  <c r="C97" i="17"/>
  <c r="B97" i="17"/>
  <c r="C95" i="17"/>
  <c r="B95" i="17"/>
  <c r="C94" i="17"/>
  <c r="B94" i="17"/>
  <c r="C93" i="17"/>
  <c r="B93" i="17"/>
  <c r="C92" i="17"/>
  <c r="B92" i="17"/>
  <c r="C86" i="17"/>
  <c r="B86" i="17"/>
  <c r="C85" i="17"/>
  <c r="C84" i="17" s="1"/>
  <c r="B85" i="17"/>
  <c r="I79" i="17"/>
  <c r="C50" i="17"/>
  <c r="B50" i="17"/>
  <c r="I50" i="17" s="1"/>
  <c r="K50" i="17" s="1"/>
  <c r="C49" i="17"/>
  <c r="B49" i="17"/>
  <c r="I49" i="17" s="1"/>
  <c r="K49" i="17" s="1"/>
  <c r="F41" i="17"/>
  <c r="I38" i="17"/>
  <c r="J38" i="17" s="1"/>
  <c r="F38" i="17"/>
  <c r="I37" i="17"/>
  <c r="M37" i="17" s="1"/>
  <c r="F37" i="17"/>
  <c r="I36" i="17"/>
  <c r="F36" i="17"/>
  <c r="E35" i="17"/>
  <c r="C120" i="17" s="1"/>
  <c r="D35" i="17"/>
  <c r="L120" i="17" s="1"/>
  <c r="C35" i="17"/>
  <c r="K120" i="17" s="1"/>
  <c r="B35" i="17"/>
  <c r="B145" i="17" s="1"/>
  <c r="M34" i="17"/>
  <c r="J34" i="17"/>
  <c r="F34" i="17"/>
  <c r="M33" i="17"/>
  <c r="J33" i="17"/>
  <c r="F33" i="17"/>
  <c r="M32" i="17"/>
  <c r="J32" i="17"/>
  <c r="F32" i="17"/>
  <c r="M31" i="17"/>
  <c r="J31" i="17"/>
  <c r="F31" i="17"/>
  <c r="I30" i="17"/>
  <c r="E30" i="17"/>
  <c r="C91" i="17" s="1"/>
  <c r="D30" i="17"/>
  <c r="L115" i="17" s="1"/>
  <c r="B30" i="17"/>
  <c r="B144" i="17" s="1"/>
  <c r="I27" i="17"/>
  <c r="M27" i="17" s="1"/>
  <c r="F27" i="17"/>
  <c r="H27" i="17" s="1"/>
  <c r="I26" i="17"/>
  <c r="M26" i="17" s="1"/>
  <c r="F26" i="17"/>
  <c r="H26" i="17" s="1"/>
  <c r="E25" i="17"/>
  <c r="D25" i="17"/>
  <c r="B25" i="17"/>
  <c r="I24" i="17"/>
  <c r="M24" i="17" s="1"/>
  <c r="I23" i="17"/>
  <c r="M23" i="17" s="1"/>
  <c r="F23" i="17"/>
  <c r="H23" i="17" s="1"/>
  <c r="I22" i="17"/>
  <c r="J22" i="17" s="1"/>
  <c r="L22" i="17" s="1"/>
  <c r="F22" i="17"/>
  <c r="H22" i="17" s="1"/>
  <c r="E21" i="17"/>
  <c r="D21" i="17"/>
  <c r="I21" i="17" s="1"/>
  <c r="B21" i="17"/>
  <c r="M18" i="17"/>
  <c r="J18" i="17"/>
  <c r="L18" i="17" s="1"/>
  <c r="F18" i="17"/>
  <c r="H18" i="17" s="1"/>
  <c r="M17" i="17"/>
  <c r="J17" i="17"/>
  <c r="L17" i="17" s="1"/>
  <c r="F17" i="17"/>
  <c r="H17" i="17" s="1"/>
  <c r="E16" i="17"/>
  <c r="D16" i="17"/>
  <c r="C16" i="17"/>
  <c r="B16" i="17"/>
  <c r="B137" i="17" s="1"/>
  <c r="H14" i="17"/>
  <c r="M12" i="17"/>
  <c r="J12" i="17"/>
  <c r="L12" i="17" s="1"/>
  <c r="F12" i="17"/>
  <c r="H12" i="17" s="1"/>
  <c r="M11" i="17"/>
  <c r="J11" i="17"/>
  <c r="L11" i="17" s="1"/>
  <c r="H11" i="17"/>
  <c r="I10" i="17"/>
  <c r="E10" i="17"/>
  <c r="D10" i="17"/>
  <c r="B10" i="17"/>
  <c r="E6" i="17"/>
  <c r="G6" i="17" s="1"/>
  <c r="I6" i="17" s="1"/>
  <c r="D6" i="17"/>
  <c r="F6" i="17" s="1"/>
  <c r="H6" i="17" s="1"/>
  <c r="E5" i="17"/>
  <c r="G5" i="17" s="1"/>
  <c r="I5" i="17" s="1"/>
  <c r="D5" i="17"/>
  <c r="F5" i="17" s="1"/>
  <c r="H5" i="17" s="1"/>
  <c r="E4" i="17"/>
  <c r="G4" i="17" s="1"/>
  <c r="I4" i="17" s="1"/>
  <c r="D4" i="17"/>
  <c r="F4" i="17" s="1"/>
  <c r="H4" i="17" s="1"/>
  <c r="B112" i="16"/>
  <c r="B115" i="16" s="1"/>
  <c r="B92" i="16"/>
  <c r="C91" i="16"/>
  <c r="C92" i="16" s="1"/>
  <c r="D76" i="16"/>
  <c r="C76" i="16"/>
  <c r="B76" i="16"/>
  <c r="D75" i="16"/>
  <c r="C75" i="16"/>
  <c r="B75" i="16"/>
  <c r="B56" i="16"/>
  <c r="C55" i="16"/>
  <c r="C56" i="16" s="1"/>
  <c r="D37" i="16"/>
  <c r="D39" i="16" s="1"/>
  <c r="C37" i="16"/>
  <c r="C39" i="16" s="1"/>
  <c r="B35" i="16"/>
  <c r="B34" i="16"/>
  <c r="D25" i="16"/>
  <c r="D27" i="16" s="1"/>
  <c r="C25" i="16"/>
  <c r="C27" i="16" s="1"/>
  <c r="K23" i="16"/>
  <c r="G23" i="16"/>
  <c r="B23" i="16"/>
  <c r="B22" i="16"/>
  <c r="D16" i="16"/>
  <c r="D18" i="16" s="1"/>
  <c r="C16" i="16"/>
  <c r="C18" i="16" s="1"/>
  <c r="B14" i="16"/>
  <c r="B13" i="16"/>
  <c r="D8" i="16"/>
  <c r="D10" i="16" s="1"/>
  <c r="C8" i="16"/>
  <c r="C10" i="16" s="1"/>
  <c r="B6" i="16"/>
  <c r="B5" i="16"/>
  <c r="M30" i="17" l="1"/>
  <c r="M22" i="17"/>
  <c r="B129" i="17"/>
  <c r="I129" i="17" s="1"/>
  <c r="K129" i="17" s="1"/>
  <c r="M38" i="17"/>
  <c r="J30" i="17"/>
  <c r="C48" i="17"/>
  <c r="F25" i="17"/>
  <c r="H25" i="17" s="1"/>
  <c r="L107" i="17"/>
  <c r="J21" i="17"/>
  <c r="L21" i="17" s="1"/>
  <c r="I35" i="17"/>
  <c r="J35" i="17" s="1"/>
  <c r="B84" i="17"/>
  <c r="C129" i="17"/>
  <c r="I16" i="17"/>
  <c r="M16" i="17" s="1"/>
  <c r="F21" i="17"/>
  <c r="H21" i="17" s="1"/>
  <c r="C29" i="17"/>
  <c r="K114" i="17" s="1"/>
  <c r="B115" i="17"/>
  <c r="M10" i="17"/>
  <c r="C96" i="17"/>
  <c r="J37" i="17"/>
  <c r="K107" i="17"/>
  <c r="F16" i="17"/>
  <c r="H16" i="17" s="1"/>
  <c r="C107" i="17"/>
  <c r="J27" i="17"/>
  <c r="L27" i="17" s="1"/>
  <c r="B91" i="17"/>
  <c r="B29" i="17"/>
  <c r="B114" i="17" s="1"/>
  <c r="B143" i="17"/>
  <c r="J36" i="17"/>
  <c r="C115" i="17"/>
  <c r="M21" i="17"/>
  <c r="M36" i="17"/>
  <c r="B107" i="17"/>
  <c r="C145" i="17"/>
  <c r="C143" i="17" s="1"/>
  <c r="F10" i="17"/>
  <c r="H10" i="17" s="1"/>
  <c r="J10" i="17"/>
  <c r="L10" i="17" s="1"/>
  <c r="D29" i="17"/>
  <c r="E29" i="17"/>
  <c r="F30" i="17"/>
  <c r="B48" i="17"/>
  <c r="I48" i="17" s="1"/>
  <c r="K48" i="17" s="1"/>
  <c r="J23" i="17"/>
  <c r="L23" i="17" s="1"/>
  <c r="B96" i="17"/>
  <c r="F35" i="17"/>
  <c r="I25" i="17"/>
  <c r="J25" i="17" s="1"/>
  <c r="L25" i="17" s="1"/>
  <c r="B90" i="17"/>
  <c r="J26" i="17"/>
  <c r="L26" i="17" s="1"/>
  <c r="B120" i="17"/>
  <c r="B8" i="16"/>
  <c r="B10" i="16" s="1"/>
  <c r="B37" i="16"/>
  <c r="B39" i="16" s="1"/>
  <c r="B25" i="16"/>
  <c r="B27" i="16" s="1"/>
  <c r="B16" i="16"/>
  <c r="B18" i="16" s="1"/>
  <c r="M41" i="15"/>
  <c r="C144" i="15"/>
  <c r="B141" i="15"/>
  <c r="B139" i="15"/>
  <c r="B138" i="15"/>
  <c r="C131" i="15"/>
  <c r="B131" i="15"/>
  <c r="C130" i="15"/>
  <c r="B130" i="15"/>
  <c r="I130" i="15" s="1"/>
  <c r="K130" i="15" s="1"/>
  <c r="L122" i="15"/>
  <c r="K122" i="15"/>
  <c r="C122" i="15"/>
  <c r="B122" i="15"/>
  <c r="L121" i="15"/>
  <c r="K121" i="15"/>
  <c r="C121" i="15"/>
  <c r="B121" i="15"/>
  <c r="L119" i="15"/>
  <c r="K119" i="15"/>
  <c r="C119" i="15"/>
  <c r="B119" i="15"/>
  <c r="L118" i="15"/>
  <c r="K118" i="15"/>
  <c r="C118" i="15"/>
  <c r="B118" i="15"/>
  <c r="L117" i="15"/>
  <c r="K117" i="15"/>
  <c r="C117" i="15"/>
  <c r="B117" i="15"/>
  <c r="L116" i="15"/>
  <c r="K116" i="15"/>
  <c r="C116" i="15"/>
  <c r="B116" i="15"/>
  <c r="K115" i="15"/>
  <c r="L109" i="15"/>
  <c r="K109" i="15"/>
  <c r="J109" i="15"/>
  <c r="C109" i="15"/>
  <c r="B109" i="15"/>
  <c r="L108" i="15"/>
  <c r="K108" i="15"/>
  <c r="J108" i="15"/>
  <c r="C108" i="15"/>
  <c r="B108" i="15"/>
  <c r="J107" i="15"/>
  <c r="C98" i="15"/>
  <c r="B98" i="15"/>
  <c r="C97" i="15"/>
  <c r="B97" i="15"/>
  <c r="C95" i="15"/>
  <c r="B95" i="15"/>
  <c r="C94" i="15"/>
  <c r="B94" i="15"/>
  <c r="C93" i="15"/>
  <c r="B93" i="15"/>
  <c r="C92" i="15"/>
  <c r="B92" i="15"/>
  <c r="C86" i="15"/>
  <c r="B86" i="15"/>
  <c r="C85" i="15"/>
  <c r="B85" i="15"/>
  <c r="I79" i="15"/>
  <c r="C50" i="15"/>
  <c r="B50" i="15"/>
  <c r="I50" i="15" s="1"/>
  <c r="K50" i="15" s="1"/>
  <c r="C49" i="15"/>
  <c r="B49" i="15"/>
  <c r="I49" i="15" s="1"/>
  <c r="K49" i="15" s="1"/>
  <c r="I44" i="15"/>
  <c r="H44" i="15"/>
  <c r="I41" i="15"/>
  <c r="J41" i="15" s="1"/>
  <c r="F41" i="15"/>
  <c r="I38" i="15"/>
  <c r="M38" i="15" s="1"/>
  <c r="F38" i="15"/>
  <c r="I37" i="15"/>
  <c r="J37" i="15" s="1"/>
  <c r="F37" i="15"/>
  <c r="I36" i="15"/>
  <c r="M36" i="15" s="1"/>
  <c r="F36" i="15"/>
  <c r="E35" i="15"/>
  <c r="C96" i="15" s="1"/>
  <c r="D35" i="15"/>
  <c r="L120" i="15" s="1"/>
  <c r="C35" i="15"/>
  <c r="C145" i="15" s="1"/>
  <c r="B35" i="15"/>
  <c r="B145" i="15" s="1"/>
  <c r="M34" i="15"/>
  <c r="J34" i="15"/>
  <c r="F34" i="15"/>
  <c r="M33" i="15"/>
  <c r="J33" i="15"/>
  <c r="F33" i="15"/>
  <c r="M32" i="15"/>
  <c r="J32" i="15"/>
  <c r="F32" i="15"/>
  <c r="M31" i="15"/>
  <c r="J31" i="15"/>
  <c r="F31" i="15"/>
  <c r="I30" i="15"/>
  <c r="E30" i="15"/>
  <c r="C91" i="15" s="1"/>
  <c r="D30" i="15"/>
  <c r="L115" i="15" s="1"/>
  <c r="B30" i="15"/>
  <c r="B91" i="15" s="1"/>
  <c r="I27" i="15"/>
  <c r="M27" i="15" s="1"/>
  <c r="F27" i="15"/>
  <c r="H27" i="15" s="1"/>
  <c r="I26" i="15"/>
  <c r="J26" i="15" s="1"/>
  <c r="L26" i="15" s="1"/>
  <c r="F26" i="15"/>
  <c r="H26" i="15" s="1"/>
  <c r="E25" i="15"/>
  <c r="D25" i="15"/>
  <c r="B25" i="15"/>
  <c r="I24" i="15"/>
  <c r="M24" i="15" s="1"/>
  <c r="I23" i="15"/>
  <c r="M23" i="15" s="1"/>
  <c r="F23" i="15"/>
  <c r="H23" i="15" s="1"/>
  <c r="I22" i="15"/>
  <c r="M22" i="15" s="1"/>
  <c r="F22" i="15"/>
  <c r="H22" i="15" s="1"/>
  <c r="E21" i="15"/>
  <c r="D21" i="15"/>
  <c r="I21" i="15" s="1"/>
  <c r="B21" i="15"/>
  <c r="M18" i="15"/>
  <c r="J18" i="15"/>
  <c r="L18" i="15" s="1"/>
  <c r="F18" i="15"/>
  <c r="H18" i="15" s="1"/>
  <c r="M17" i="15"/>
  <c r="J17" i="15"/>
  <c r="L17" i="15" s="1"/>
  <c r="F17" i="15"/>
  <c r="H17" i="15" s="1"/>
  <c r="E16" i="15"/>
  <c r="D16" i="15"/>
  <c r="C16" i="15"/>
  <c r="B16" i="15"/>
  <c r="H14" i="15"/>
  <c r="M12" i="15"/>
  <c r="I10" i="15"/>
  <c r="F12" i="15"/>
  <c r="H12" i="15" s="1"/>
  <c r="M11" i="15"/>
  <c r="J11" i="15"/>
  <c r="L11" i="15" s="1"/>
  <c r="F11" i="15"/>
  <c r="H11" i="15" s="1"/>
  <c r="E10" i="15"/>
  <c r="D10" i="15"/>
  <c r="B10" i="15"/>
  <c r="E6" i="15"/>
  <c r="G6" i="15" s="1"/>
  <c r="I6" i="15" s="1"/>
  <c r="D6" i="15"/>
  <c r="F6" i="15" s="1"/>
  <c r="H6" i="15" s="1"/>
  <c r="E5" i="15"/>
  <c r="G5" i="15" s="1"/>
  <c r="I5" i="15" s="1"/>
  <c r="D5" i="15"/>
  <c r="F5" i="15" s="1"/>
  <c r="H5" i="15" s="1"/>
  <c r="E4" i="15"/>
  <c r="G4" i="15" s="1"/>
  <c r="I4" i="15" s="1"/>
  <c r="D4" i="15"/>
  <c r="F4" i="15" s="1"/>
  <c r="H4" i="15" s="1"/>
  <c r="M41" i="14"/>
  <c r="M35" i="17" l="1"/>
  <c r="M25" i="17"/>
  <c r="J38" i="15"/>
  <c r="F25" i="15"/>
  <c r="H25" i="15" s="1"/>
  <c r="J16" i="17"/>
  <c r="L16" i="17" s="1"/>
  <c r="C129" i="15"/>
  <c r="B84" i="15"/>
  <c r="M26" i="15"/>
  <c r="J36" i="15"/>
  <c r="F21" i="15"/>
  <c r="H21" i="15" s="1"/>
  <c r="J21" i="15"/>
  <c r="L21" i="15" s="1"/>
  <c r="K107" i="15"/>
  <c r="J23" i="15"/>
  <c r="L23" i="15" s="1"/>
  <c r="M37" i="15"/>
  <c r="M35" i="15" s="1"/>
  <c r="C90" i="17"/>
  <c r="F29" i="17"/>
  <c r="C114" i="17"/>
  <c r="I29" i="17"/>
  <c r="L114" i="17"/>
  <c r="B144" i="15"/>
  <c r="B143" i="15" s="1"/>
  <c r="J30" i="15"/>
  <c r="C107" i="15"/>
  <c r="J27" i="15"/>
  <c r="L27" i="15" s="1"/>
  <c r="I35" i="15"/>
  <c r="J35" i="15" s="1"/>
  <c r="B107" i="15"/>
  <c r="B129" i="15"/>
  <c r="I129" i="15" s="1"/>
  <c r="K129" i="15" s="1"/>
  <c r="I16" i="15"/>
  <c r="M16" i="15" s="1"/>
  <c r="C29" i="15"/>
  <c r="K114" i="15" s="1"/>
  <c r="M30" i="15"/>
  <c r="M21" i="15"/>
  <c r="I25" i="15"/>
  <c r="J25" i="15" s="1"/>
  <c r="L25" i="15" s="1"/>
  <c r="E29" i="15"/>
  <c r="C90" i="15" s="1"/>
  <c r="C48" i="15"/>
  <c r="C120" i="15"/>
  <c r="F10" i="15"/>
  <c r="H10" i="15" s="1"/>
  <c r="J10" i="15"/>
  <c r="L10" i="15" s="1"/>
  <c r="M10" i="15"/>
  <c r="J12" i="15"/>
  <c r="L12" i="15" s="1"/>
  <c r="C84" i="15"/>
  <c r="L107" i="15"/>
  <c r="F16" i="15"/>
  <c r="H16" i="15" s="1"/>
  <c r="B48" i="15"/>
  <c r="I48" i="15" s="1"/>
  <c r="K48" i="15" s="1"/>
  <c r="C143" i="15"/>
  <c r="F35" i="15"/>
  <c r="I131" i="15"/>
  <c r="K131" i="15" s="1"/>
  <c r="B120" i="15"/>
  <c r="B137" i="15"/>
  <c r="F30" i="15"/>
  <c r="K120" i="15"/>
  <c r="B29" i="15"/>
  <c r="B96" i="15"/>
  <c r="B115" i="15"/>
  <c r="D29" i="15"/>
  <c r="C115" i="15"/>
  <c r="J22" i="15"/>
  <c r="L22" i="15" s="1"/>
  <c r="C144" i="14"/>
  <c r="B141" i="14"/>
  <c r="B139" i="14"/>
  <c r="B138" i="14"/>
  <c r="C131" i="14"/>
  <c r="B131" i="14"/>
  <c r="I131" i="14" s="1"/>
  <c r="K131" i="14" s="1"/>
  <c r="C130" i="14"/>
  <c r="B130" i="14"/>
  <c r="L122" i="14"/>
  <c r="K122" i="14"/>
  <c r="C122" i="14"/>
  <c r="B122" i="14"/>
  <c r="L121" i="14"/>
  <c r="K121" i="14"/>
  <c r="C121" i="14"/>
  <c r="B121" i="14"/>
  <c r="L119" i="14"/>
  <c r="K119" i="14"/>
  <c r="C119" i="14"/>
  <c r="B119" i="14"/>
  <c r="L118" i="14"/>
  <c r="K118" i="14"/>
  <c r="C118" i="14"/>
  <c r="B118" i="14"/>
  <c r="L117" i="14"/>
  <c r="K117" i="14"/>
  <c r="C117" i="14"/>
  <c r="B117" i="14"/>
  <c r="L116" i="14"/>
  <c r="K116" i="14"/>
  <c r="C116" i="14"/>
  <c r="B116" i="14"/>
  <c r="K115" i="14"/>
  <c r="L109" i="14"/>
  <c r="K109" i="14"/>
  <c r="J109" i="14"/>
  <c r="C109" i="14"/>
  <c r="B109" i="14"/>
  <c r="L108" i="14"/>
  <c r="K108" i="14"/>
  <c r="J108" i="14"/>
  <c r="C108" i="14"/>
  <c r="B108" i="14"/>
  <c r="J107" i="14"/>
  <c r="C98" i="14"/>
  <c r="B98" i="14"/>
  <c r="C97" i="14"/>
  <c r="B97" i="14"/>
  <c r="C95" i="14"/>
  <c r="B95" i="14"/>
  <c r="C94" i="14"/>
  <c r="B94" i="14"/>
  <c r="C93" i="14"/>
  <c r="B93" i="14"/>
  <c r="C92" i="14"/>
  <c r="B92" i="14"/>
  <c r="C86" i="14"/>
  <c r="B86" i="14"/>
  <c r="C85" i="14"/>
  <c r="B85" i="14"/>
  <c r="B84" i="14" s="1"/>
  <c r="I79" i="14"/>
  <c r="C50" i="14"/>
  <c r="B50" i="14"/>
  <c r="I50" i="14" s="1"/>
  <c r="K50" i="14" s="1"/>
  <c r="C49" i="14"/>
  <c r="B49" i="14"/>
  <c r="I44" i="14"/>
  <c r="H44" i="14"/>
  <c r="I41" i="14"/>
  <c r="J41" i="14" s="1"/>
  <c r="F41" i="14"/>
  <c r="I38" i="14"/>
  <c r="M38" i="14" s="1"/>
  <c r="F38" i="14"/>
  <c r="I37" i="14"/>
  <c r="M37" i="14" s="1"/>
  <c r="F37" i="14"/>
  <c r="I36" i="14"/>
  <c r="M36" i="14" s="1"/>
  <c r="F36" i="14"/>
  <c r="E35" i="14"/>
  <c r="C96" i="14" s="1"/>
  <c r="D35" i="14"/>
  <c r="L120" i="14" s="1"/>
  <c r="C35" i="14"/>
  <c r="C145" i="14" s="1"/>
  <c r="B35" i="14"/>
  <c r="B96" i="14" s="1"/>
  <c r="M34" i="14"/>
  <c r="J34" i="14"/>
  <c r="F34" i="14"/>
  <c r="M33" i="14"/>
  <c r="J33" i="14"/>
  <c r="F33" i="14"/>
  <c r="M32" i="14"/>
  <c r="J32" i="14"/>
  <c r="F32" i="14"/>
  <c r="M31" i="14"/>
  <c r="J31" i="14"/>
  <c r="F31" i="14"/>
  <c r="I30" i="14"/>
  <c r="E30" i="14"/>
  <c r="C115" i="14" s="1"/>
  <c r="D30" i="14"/>
  <c r="B30" i="14"/>
  <c r="B29" i="14" s="1"/>
  <c r="I27" i="14"/>
  <c r="M27" i="14" s="1"/>
  <c r="F27" i="14"/>
  <c r="H27" i="14" s="1"/>
  <c r="I26" i="14"/>
  <c r="F26" i="14"/>
  <c r="H26" i="14" s="1"/>
  <c r="E25" i="14"/>
  <c r="D25" i="14"/>
  <c r="B25" i="14"/>
  <c r="I24" i="14"/>
  <c r="M24" i="14" s="1"/>
  <c r="I23" i="14"/>
  <c r="M23" i="14" s="1"/>
  <c r="F23" i="14"/>
  <c r="H23" i="14" s="1"/>
  <c r="I22" i="14"/>
  <c r="J22" i="14" s="1"/>
  <c r="L22" i="14" s="1"/>
  <c r="F22" i="14"/>
  <c r="H22" i="14" s="1"/>
  <c r="E21" i="14"/>
  <c r="D21" i="14"/>
  <c r="B21" i="14"/>
  <c r="M18" i="14"/>
  <c r="J18" i="14"/>
  <c r="L18" i="14" s="1"/>
  <c r="F18" i="14"/>
  <c r="H18" i="14" s="1"/>
  <c r="M17" i="14"/>
  <c r="J17" i="14"/>
  <c r="L17" i="14" s="1"/>
  <c r="F17" i="14"/>
  <c r="H17" i="14" s="1"/>
  <c r="E16" i="14"/>
  <c r="D16" i="14"/>
  <c r="C16" i="14"/>
  <c r="B16" i="14"/>
  <c r="H14" i="14"/>
  <c r="I12" i="14"/>
  <c r="M12" i="14" s="1"/>
  <c r="F12" i="14"/>
  <c r="H12" i="14" s="1"/>
  <c r="M11" i="14"/>
  <c r="J11" i="14"/>
  <c r="L11" i="14" s="1"/>
  <c r="F11" i="14"/>
  <c r="H11" i="14" s="1"/>
  <c r="E10" i="14"/>
  <c r="D10" i="14"/>
  <c r="B10" i="14"/>
  <c r="E6" i="14"/>
  <c r="G6" i="14" s="1"/>
  <c r="I6" i="14" s="1"/>
  <c r="D6" i="14"/>
  <c r="F6" i="14" s="1"/>
  <c r="H6" i="14" s="1"/>
  <c r="E5" i="14"/>
  <c r="G5" i="14" s="1"/>
  <c r="I5" i="14" s="1"/>
  <c r="D5" i="14"/>
  <c r="F5" i="14" s="1"/>
  <c r="H5" i="14" s="1"/>
  <c r="E4" i="14"/>
  <c r="G4" i="14" s="1"/>
  <c r="I4" i="14" s="1"/>
  <c r="D4" i="14"/>
  <c r="F4" i="14" s="1"/>
  <c r="H4" i="14" s="1"/>
  <c r="B56" i="13"/>
  <c r="K23" i="13"/>
  <c r="G23" i="13"/>
  <c r="B112" i="13"/>
  <c r="B115" i="13" s="1"/>
  <c r="B92" i="13"/>
  <c r="C91" i="13"/>
  <c r="C92" i="13" s="1"/>
  <c r="D76" i="13"/>
  <c r="C76" i="13"/>
  <c r="B76" i="13"/>
  <c r="D75" i="13"/>
  <c r="C75" i="13"/>
  <c r="B75" i="13"/>
  <c r="C55" i="13"/>
  <c r="C56" i="13" s="1"/>
  <c r="D37" i="13"/>
  <c r="D39" i="13" s="1"/>
  <c r="C37" i="13"/>
  <c r="C39" i="13" s="1"/>
  <c r="B35" i="13"/>
  <c r="B34" i="13"/>
  <c r="D25" i="13"/>
  <c r="D27" i="13" s="1"/>
  <c r="C25" i="13"/>
  <c r="C27" i="13" s="1"/>
  <c r="B23" i="13"/>
  <c r="B22" i="13"/>
  <c r="D16" i="13"/>
  <c r="D18" i="13" s="1"/>
  <c r="C16" i="13"/>
  <c r="C18" i="13" s="1"/>
  <c r="B14" i="13"/>
  <c r="B13" i="13"/>
  <c r="D8" i="13"/>
  <c r="D10" i="13" s="1"/>
  <c r="C8" i="13"/>
  <c r="C10" i="13" s="1"/>
  <c r="B6" i="13"/>
  <c r="B5" i="13"/>
  <c r="F21" i="14" l="1"/>
  <c r="H21" i="14" s="1"/>
  <c r="F25" i="14"/>
  <c r="H25" i="14" s="1"/>
  <c r="M25" i="15"/>
  <c r="K107" i="14"/>
  <c r="C114" i="15"/>
  <c r="F16" i="14"/>
  <c r="H16" i="14" s="1"/>
  <c r="E29" i="14"/>
  <c r="C90" i="14" s="1"/>
  <c r="D29" i="14"/>
  <c r="L114" i="14" s="1"/>
  <c r="C143" i="14"/>
  <c r="C91" i="14"/>
  <c r="B115" i="14"/>
  <c r="I25" i="14"/>
  <c r="J25" i="14" s="1"/>
  <c r="L25" i="14" s="1"/>
  <c r="B129" i="14"/>
  <c r="I129" i="14" s="1"/>
  <c r="K129" i="14" s="1"/>
  <c r="M35" i="14"/>
  <c r="C84" i="14"/>
  <c r="F10" i="14"/>
  <c r="H10" i="14" s="1"/>
  <c r="J30" i="14"/>
  <c r="M30" i="14"/>
  <c r="I21" i="14"/>
  <c r="J21" i="14" s="1"/>
  <c r="L21" i="14" s="1"/>
  <c r="M29" i="17"/>
  <c r="J29" i="17"/>
  <c r="J36" i="14"/>
  <c r="F30" i="14"/>
  <c r="B48" i="14"/>
  <c r="I48" i="14" s="1"/>
  <c r="K48" i="14" s="1"/>
  <c r="L115" i="14"/>
  <c r="B144" i="14"/>
  <c r="S16" i="14"/>
  <c r="I49" i="14"/>
  <c r="K49" i="14" s="1"/>
  <c r="C129" i="14"/>
  <c r="J16" i="15"/>
  <c r="L16" i="15" s="1"/>
  <c r="I130" i="14"/>
  <c r="K130" i="14" s="1"/>
  <c r="B91" i="14"/>
  <c r="B90" i="15"/>
  <c r="B114" i="15"/>
  <c r="L114" i="15"/>
  <c r="I29" i="15"/>
  <c r="J29" i="15" s="1"/>
  <c r="F29" i="15"/>
  <c r="C107" i="14"/>
  <c r="C48" i="14"/>
  <c r="I16" i="14"/>
  <c r="L107" i="14"/>
  <c r="B107" i="14"/>
  <c r="B90" i="14"/>
  <c r="B114" i="14"/>
  <c r="I10" i="14"/>
  <c r="M22" i="14"/>
  <c r="J27" i="14"/>
  <c r="L27" i="14" s="1"/>
  <c r="J38" i="14"/>
  <c r="B120" i="14"/>
  <c r="B137" i="14"/>
  <c r="J12" i="14"/>
  <c r="L12" i="14" s="1"/>
  <c r="M26" i="14"/>
  <c r="I35" i="14"/>
  <c r="J35" i="14" s="1"/>
  <c r="J23" i="14"/>
  <c r="L23" i="14" s="1"/>
  <c r="C114" i="14"/>
  <c r="C120" i="14"/>
  <c r="J37" i="14"/>
  <c r="B145" i="14"/>
  <c r="K120" i="14"/>
  <c r="J26" i="14"/>
  <c r="L26" i="14" s="1"/>
  <c r="F35" i="14"/>
  <c r="F29" i="14"/>
  <c r="C29" i="14"/>
  <c r="B8" i="13"/>
  <c r="B10" i="13" s="1"/>
  <c r="B16" i="13"/>
  <c r="B18" i="13" s="1"/>
  <c r="B37" i="13"/>
  <c r="B39" i="13" s="1"/>
  <c r="B25" i="13"/>
  <c r="B27" i="13" s="1"/>
  <c r="I41" i="12"/>
  <c r="M41" i="12"/>
  <c r="M25" i="14" l="1"/>
  <c r="M21" i="14"/>
  <c r="B143" i="14"/>
  <c r="M29" i="15"/>
  <c r="M16" i="14"/>
  <c r="J16" i="14"/>
  <c r="L16" i="14" s="1"/>
  <c r="J10" i="14"/>
  <c r="L10" i="14" s="1"/>
  <c r="M10" i="14"/>
  <c r="K114" i="14"/>
  <c r="I29" i="14"/>
  <c r="C144" i="12"/>
  <c r="B141" i="12"/>
  <c r="B139" i="12"/>
  <c r="B138" i="12"/>
  <c r="C131" i="12"/>
  <c r="B131" i="12"/>
  <c r="I131" i="12" s="1"/>
  <c r="K131" i="12" s="1"/>
  <c r="C130" i="12"/>
  <c r="B130" i="12"/>
  <c r="I130" i="12" s="1"/>
  <c r="K130" i="12" s="1"/>
  <c r="L122" i="12"/>
  <c r="K122" i="12"/>
  <c r="C122" i="12"/>
  <c r="B122" i="12"/>
  <c r="L121" i="12"/>
  <c r="K121" i="12"/>
  <c r="C121" i="12"/>
  <c r="B121" i="12"/>
  <c r="L119" i="12"/>
  <c r="K119" i="12"/>
  <c r="C119" i="12"/>
  <c r="B119" i="12"/>
  <c r="L118" i="12"/>
  <c r="K118" i="12"/>
  <c r="C118" i="12"/>
  <c r="B118" i="12"/>
  <c r="L117" i="12"/>
  <c r="K117" i="12"/>
  <c r="C117" i="12"/>
  <c r="B117" i="12"/>
  <c r="L116" i="12"/>
  <c r="K116" i="12"/>
  <c r="C116" i="12"/>
  <c r="B116" i="12"/>
  <c r="K115" i="12"/>
  <c r="L109" i="12"/>
  <c r="K109" i="12"/>
  <c r="J109" i="12"/>
  <c r="C109" i="12"/>
  <c r="C107" i="12" s="1"/>
  <c r="B109" i="12"/>
  <c r="L108" i="12"/>
  <c r="K108" i="12"/>
  <c r="J108" i="12"/>
  <c r="C108" i="12"/>
  <c r="B108" i="12"/>
  <c r="J107" i="12"/>
  <c r="C98" i="12"/>
  <c r="B98" i="12"/>
  <c r="C97" i="12"/>
  <c r="B97" i="12"/>
  <c r="C95" i="12"/>
  <c r="B95" i="12"/>
  <c r="C94" i="12"/>
  <c r="B94" i="12"/>
  <c r="C93" i="12"/>
  <c r="B93" i="12"/>
  <c r="C92" i="12"/>
  <c r="B92" i="12"/>
  <c r="C86" i="12"/>
  <c r="B86" i="12"/>
  <c r="C85" i="12"/>
  <c r="B85" i="12"/>
  <c r="I79" i="12"/>
  <c r="C50" i="12"/>
  <c r="B50" i="12"/>
  <c r="I50" i="12" s="1"/>
  <c r="K50" i="12" s="1"/>
  <c r="C49" i="12"/>
  <c r="B49" i="12"/>
  <c r="I49" i="12" s="1"/>
  <c r="K49" i="12" s="1"/>
  <c r="I44" i="12"/>
  <c r="H44" i="12"/>
  <c r="J41" i="12"/>
  <c r="F41" i="12"/>
  <c r="I38" i="12"/>
  <c r="M38" i="12" s="1"/>
  <c r="F38" i="12"/>
  <c r="I37" i="12"/>
  <c r="M37" i="12" s="1"/>
  <c r="F37" i="12"/>
  <c r="I36" i="12"/>
  <c r="M36" i="12" s="1"/>
  <c r="F36" i="12"/>
  <c r="E35" i="12"/>
  <c r="C120" i="12" s="1"/>
  <c r="D35" i="12"/>
  <c r="L120" i="12" s="1"/>
  <c r="C35" i="12"/>
  <c r="C145" i="12" s="1"/>
  <c r="B35" i="12"/>
  <c r="B145" i="12" s="1"/>
  <c r="M34" i="12"/>
  <c r="J34" i="12"/>
  <c r="F34" i="12"/>
  <c r="M33" i="12"/>
  <c r="J33" i="12"/>
  <c r="F33" i="12"/>
  <c r="M32" i="12"/>
  <c r="J32" i="12"/>
  <c r="F32" i="12"/>
  <c r="M31" i="12"/>
  <c r="J31" i="12"/>
  <c r="F31" i="12"/>
  <c r="I30" i="12"/>
  <c r="E30" i="12"/>
  <c r="C115" i="12" s="1"/>
  <c r="D30" i="12"/>
  <c r="B30" i="12"/>
  <c r="B144" i="12" s="1"/>
  <c r="I27" i="12"/>
  <c r="M27" i="12" s="1"/>
  <c r="F27" i="12"/>
  <c r="H27" i="12" s="1"/>
  <c r="I26" i="12"/>
  <c r="M26" i="12" s="1"/>
  <c r="F26" i="12"/>
  <c r="H26" i="12" s="1"/>
  <c r="E25" i="12"/>
  <c r="D25" i="12"/>
  <c r="B25" i="12"/>
  <c r="I24" i="12"/>
  <c r="M24" i="12" s="1"/>
  <c r="I23" i="12"/>
  <c r="M23" i="12" s="1"/>
  <c r="F23" i="12"/>
  <c r="H23" i="12" s="1"/>
  <c r="I22" i="12"/>
  <c r="M22" i="12" s="1"/>
  <c r="F22" i="12"/>
  <c r="H22" i="12" s="1"/>
  <c r="E21" i="12"/>
  <c r="D21" i="12"/>
  <c r="B21" i="12"/>
  <c r="M18" i="12"/>
  <c r="J18" i="12"/>
  <c r="L18" i="12" s="1"/>
  <c r="F18" i="12"/>
  <c r="H18" i="12" s="1"/>
  <c r="M17" i="12"/>
  <c r="J17" i="12"/>
  <c r="L17" i="12" s="1"/>
  <c r="F17" i="12"/>
  <c r="H17" i="12" s="1"/>
  <c r="E16" i="12"/>
  <c r="D16" i="12"/>
  <c r="C16" i="12"/>
  <c r="B16" i="12"/>
  <c r="B137" i="12" s="1"/>
  <c r="H14" i="12"/>
  <c r="I12" i="12"/>
  <c r="J12" i="12" s="1"/>
  <c r="L12" i="12" s="1"/>
  <c r="F12" i="12"/>
  <c r="H12" i="12" s="1"/>
  <c r="M11" i="12"/>
  <c r="J11" i="12"/>
  <c r="L11" i="12" s="1"/>
  <c r="F11" i="12"/>
  <c r="H11" i="12" s="1"/>
  <c r="E10" i="12"/>
  <c r="D10" i="12"/>
  <c r="B10" i="12"/>
  <c r="E6" i="12"/>
  <c r="G6" i="12" s="1"/>
  <c r="I6" i="12" s="1"/>
  <c r="D6" i="12"/>
  <c r="F6" i="12" s="1"/>
  <c r="H6" i="12" s="1"/>
  <c r="E5" i="12"/>
  <c r="G5" i="12" s="1"/>
  <c r="I5" i="12" s="1"/>
  <c r="D5" i="12"/>
  <c r="F5" i="12" s="1"/>
  <c r="H5" i="12" s="1"/>
  <c r="E4" i="12"/>
  <c r="G4" i="12" s="1"/>
  <c r="I4" i="12" s="1"/>
  <c r="D4" i="12"/>
  <c r="F4" i="12" s="1"/>
  <c r="H4" i="12" s="1"/>
  <c r="C48" i="12" l="1"/>
  <c r="L107" i="12"/>
  <c r="J30" i="12"/>
  <c r="C143" i="12"/>
  <c r="K107" i="12"/>
  <c r="F30" i="12"/>
  <c r="J27" i="12"/>
  <c r="L27" i="12" s="1"/>
  <c r="C129" i="12"/>
  <c r="F16" i="12"/>
  <c r="H16" i="12" s="1"/>
  <c r="C29" i="12"/>
  <c r="K114" i="12" s="1"/>
  <c r="M30" i="12"/>
  <c r="J36" i="12"/>
  <c r="F25" i="12"/>
  <c r="H25" i="12" s="1"/>
  <c r="C84" i="12"/>
  <c r="J29" i="14"/>
  <c r="M29" i="14"/>
  <c r="I10" i="12"/>
  <c r="J10" i="12" s="1"/>
  <c r="L10" i="12" s="1"/>
  <c r="B129" i="12"/>
  <c r="I129" i="12" s="1"/>
  <c r="K129" i="12" s="1"/>
  <c r="J38" i="12"/>
  <c r="I35" i="12"/>
  <c r="J35" i="12" s="1"/>
  <c r="C96" i="12"/>
  <c r="D29" i="12"/>
  <c r="L114" i="12" s="1"/>
  <c r="K120" i="12"/>
  <c r="B91" i="12"/>
  <c r="I21" i="12"/>
  <c r="J21" i="12" s="1"/>
  <c r="L21" i="12" s="1"/>
  <c r="J37" i="12"/>
  <c r="B115" i="12"/>
  <c r="M35" i="12"/>
  <c r="C91" i="12"/>
  <c r="M12" i="12"/>
  <c r="F21" i="12"/>
  <c r="H21" i="12" s="1"/>
  <c r="B107" i="12"/>
  <c r="M21" i="12"/>
  <c r="F10" i="12"/>
  <c r="H10" i="12" s="1"/>
  <c r="S16" i="12"/>
  <c r="I16" i="12"/>
  <c r="J16" i="12" s="1"/>
  <c r="L16" i="12" s="1"/>
  <c r="B84" i="12"/>
  <c r="B143" i="12"/>
  <c r="E29" i="12"/>
  <c r="B96" i="12"/>
  <c r="B48" i="12"/>
  <c r="I48" i="12" s="1"/>
  <c r="K48" i="12" s="1"/>
  <c r="J23" i="12"/>
  <c r="L23" i="12" s="1"/>
  <c r="J26" i="12"/>
  <c r="L26" i="12" s="1"/>
  <c r="F35" i="12"/>
  <c r="J22" i="12"/>
  <c r="L22" i="12" s="1"/>
  <c r="I25" i="12"/>
  <c r="J25" i="12" s="1"/>
  <c r="L25" i="12" s="1"/>
  <c r="B29" i="12"/>
  <c r="L115" i="12"/>
  <c r="B120" i="12"/>
  <c r="C91" i="11"/>
  <c r="C92" i="11" s="1"/>
  <c r="B92" i="11"/>
  <c r="C55" i="11"/>
  <c r="C56" i="11" s="1"/>
  <c r="B112" i="11"/>
  <c r="B115" i="11" s="1"/>
  <c r="D76" i="11"/>
  <c r="C76" i="11"/>
  <c r="B76" i="11"/>
  <c r="D75" i="11"/>
  <c r="C75" i="11"/>
  <c r="B75" i="11"/>
  <c r="B56" i="11"/>
  <c r="D37" i="11"/>
  <c r="D39" i="11" s="1"/>
  <c r="C37" i="11"/>
  <c r="C39" i="11" s="1"/>
  <c r="B35" i="11"/>
  <c r="B34" i="11"/>
  <c r="D25" i="11"/>
  <c r="D27" i="11" s="1"/>
  <c r="C25" i="11"/>
  <c r="C27" i="11" s="1"/>
  <c r="B23" i="11"/>
  <c r="B22" i="11"/>
  <c r="D16" i="11"/>
  <c r="D18" i="11" s="1"/>
  <c r="C16" i="11"/>
  <c r="C18" i="11" s="1"/>
  <c r="B14" i="11"/>
  <c r="B13" i="11"/>
  <c r="D8" i="11"/>
  <c r="D10" i="11" s="1"/>
  <c r="C8" i="11"/>
  <c r="C10" i="11" s="1"/>
  <c r="B6" i="11"/>
  <c r="B5" i="11"/>
  <c r="M10" i="12" l="1"/>
  <c r="M16" i="12"/>
  <c r="C114" i="12"/>
  <c r="C90" i="12"/>
  <c r="F29" i="12"/>
  <c r="B114" i="12"/>
  <c r="B90" i="12"/>
  <c r="M25" i="12"/>
  <c r="I29" i="12"/>
  <c r="J29" i="12" s="1"/>
  <c r="B37" i="11"/>
  <c r="B39" i="11" s="1"/>
  <c r="B25" i="11"/>
  <c r="B27" i="11" s="1"/>
  <c r="B16" i="11"/>
  <c r="B18" i="11" s="1"/>
  <c r="B8" i="11"/>
  <c r="B10" i="11" s="1"/>
  <c r="M11" i="9"/>
  <c r="I12" i="9"/>
  <c r="M12" i="9" s="1"/>
  <c r="M29" i="12" l="1"/>
  <c r="I10" i="9"/>
  <c r="M41" i="9"/>
  <c r="I41" i="9"/>
  <c r="M18" i="9" l="1"/>
  <c r="M17" i="9"/>
  <c r="C144" i="9"/>
  <c r="B141" i="9"/>
  <c r="B139" i="9"/>
  <c r="B138" i="9"/>
  <c r="C131" i="9"/>
  <c r="B131" i="9"/>
  <c r="I131" i="9" s="1"/>
  <c r="K131" i="9" s="1"/>
  <c r="C130" i="9"/>
  <c r="B130" i="9"/>
  <c r="I130" i="9" s="1"/>
  <c r="K130" i="9" s="1"/>
  <c r="L122" i="9"/>
  <c r="K122" i="9"/>
  <c r="C122" i="9"/>
  <c r="B122" i="9"/>
  <c r="L121" i="9"/>
  <c r="K121" i="9"/>
  <c r="C121" i="9"/>
  <c r="B121" i="9"/>
  <c r="L119" i="9"/>
  <c r="K119" i="9"/>
  <c r="C119" i="9"/>
  <c r="B119" i="9"/>
  <c r="L118" i="9"/>
  <c r="K118" i="9"/>
  <c r="C118" i="9"/>
  <c r="B118" i="9"/>
  <c r="L117" i="9"/>
  <c r="K117" i="9"/>
  <c r="C117" i="9"/>
  <c r="B117" i="9"/>
  <c r="L116" i="9"/>
  <c r="K116" i="9"/>
  <c r="C116" i="9"/>
  <c r="B116" i="9"/>
  <c r="K115" i="9"/>
  <c r="L109" i="9"/>
  <c r="K109" i="9"/>
  <c r="J109" i="9"/>
  <c r="C109" i="9"/>
  <c r="B109" i="9"/>
  <c r="L108" i="9"/>
  <c r="K108" i="9"/>
  <c r="J108" i="9"/>
  <c r="C108" i="9"/>
  <c r="B108" i="9"/>
  <c r="J107" i="9"/>
  <c r="C98" i="9"/>
  <c r="B98" i="9"/>
  <c r="C97" i="9"/>
  <c r="B97" i="9"/>
  <c r="C95" i="9"/>
  <c r="B95" i="9"/>
  <c r="C94" i="9"/>
  <c r="B94" i="9"/>
  <c r="C93" i="9"/>
  <c r="B93" i="9"/>
  <c r="C92" i="9"/>
  <c r="B92" i="9"/>
  <c r="C86" i="9"/>
  <c r="B86" i="9"/>
  <c r="C85" i="9"/>
  <c r="B85" i="9"/>
  <c r="I79" i="9"/>
  <c r="C50" i="9"/>
  <c r="B50" i="9"/>
  <c r="I50" i="9" s="1"/>
  <c r="K50" i="9" s="1"/>
  <c r="C49" i="9"/>
  <c r="B49" i="9"/>
  <c r="I44" i="9"/>
  <c r="H44" i="9"/>
  <c r="J41" i="9"/>
  <c r="F41" i="9"/>
  <c r="I38" i="9"/>
  <c r="M38" i="9" s="1"/>
  <c r="F38" i="9"/>
  <c r="I37" i="9"/>
  <c r="J37" i="9" s="1"/>
  <c r="F37" i="9"/>
  <c r="I36" i="9"/>
  <c r="J36" i="9" s="1"/>
  <c r="F36" i="9"/>
  <c r="E35" i="9"/>
  <c r="D35" i="9"/>
  <c r="C35" i="9"/>
  <c r="K120" i="9" s="1"/>
  <c r="B35" i="9"/>
  <c r="B145" i="9" s="1"/>
  <c r="M34" i="9"/>
  <c r="J34" i="9"/>
  <c r="F34" i="9"/>
  <c r="M33" i="9"/>
  <c r="J33" i="9"/>
  <c r="F33" i="9"/>
  <c r="M32" i="9"/>
  <c r="J32" i="9"/>
  <c r="F32" i="9"/>
  <c r="M31" i="9"/>
  <c r="J31" i="9"/>
  <c r="F31" i="9"/>
  <c r="I30" i="9"/>
  <c r="E30" i="9"/>
  <c r="C115" i="9" s="1"/>
  <c r="D30" i="9"/>
  <c r="L115" i="9" s="1"/>
  <c r="B30" i="9"/>
  <c r="B115" i="9" s="1"/>
  <c r="I27" i="9"/>
  <c r="M27" i="9" s="1"/>
  <c r="F27" i="9"/>
  <c r="H27" i="9" s="1"/>
  <c r="I26" i="9"/>
  <c r="J26" i="9" s="1"/>
  <c r="L26" i="9" s="1"/>
  <c r="F26" i="9"/>
  <c r="H26" i="9" s="1"/>
  <c r="E25" i="9"/>
  <c r="D25" i="9"/>
  <c r="B25" i="9"/>
  <c r="I24" i="9"/>
  <c r="M24" i="9" s="1"/>
  <c r="I23" i="9"/>
  <c r="M23" i="9" s="1"/>
  <c r="F23" i="9"/>
  <c r="H23" i="9" s="1"/>
  <c r="I22" i="9"/>
  <c r="M22" i="9" s="1"/>
  <c r="F22" i="9"/>
  <c r="H22" i="9" s="1"/>
  <c r="E21" i="9"/>
  <c r="D21" i="9"/>
  <c r="B21" i="9"/>
  <c r="J18" i="9"/>
  <c r="L18" i="9" s="1"/>
  <c r="F18" i="9"/>
  <c r="H18" i="9" s="1"/>
  <c r="J17" i="9"/>
  <c r="L17" i="9" s="1"/>
  <c r="F17" i="9"/>
  <c r="H17" i="9" s="1"/>
  <c r="E16" i="9"/>
  <c r="D16" i="9"/>
  <c r="C16" i="9"/>
  <c r="B16" i="9"/>
  <c r="H14" i="9"/>
  <c r="J12" i="9"/>
  <c r="L12" i="9" s="1"/>
  <c r="F12" i="9"/>
  <c r="H12" i="9" s="1"/>
  <c r="J11" i="9"/>
  <c r="L11" i="9" s="1"/>
  <c r="F11" i="9"/>
  <c r="H11" i="9" s="1"/>
  <c r="E10" i="9"/>
  <c r="D10" i="9"/>
  <c r="B10" i="9"/>
  <c r="E6" i="9"/>
  <c r="G6" i="9" s="1"/>
  <c r="I6" i="9" s="1"/>
  <c r="D6" i="9"/>
  <c r="F6" i="9" s="1"/>
  <c r="H6" i="9" s="1"/>
  <c r="E5" i="9"/>
  <c r="G5" i="9" s="1"/>
  <c r="I5" i="9" s="1"/>
  <c r="D5" i="9"/>
  <c r="F5" i="9" s="1"/>
  <c r="H5" i="9" s="1"/>
  <c r="E4" i="9"/>
  <c r="G4" i="9" s="1"/>
  <c r="I4" i="9" s="1"/>
  <c r="D4" i="9"/>
  <c r="F4" i="9" s="1"/>
  <c r="H4" i="9" s="1"/>
  <c r="H44" i="8"/>
  <c r="F41" i="8"/>
  <c r="I44" i="8"/>
  <c r="H44" i="5"/>
  <c r="I41" i="8"/>
  <c r="J41" i="8" s="1"/>
  <c r="B107" i="9" l="1"/>
  <c r="J30" i="9"/>
  <c r="E29" i="9"/>
  <c r="C90" i="9" s="1"/>
  <c r="C48" i="9"/>
  <c r="C91" i="9"/>
  <c r="F25" i="9"/>
  <c r="H25" i="9" s="1"/>
  <c r="K107" i="9"/>
  <c r="F16" i="9"/>
  <c r="H16" i="9" s="1"/>
  <c r="L107" i="9"/>
  <c r="I16" i="9"/>
  <c r="M16" i="9" s="1"/>
  <c r="B84" i="9"/>
  <c r="M37" i="9"/>
  <c r="F30" i="9"/>
  <c r="C107" i="9"/>
  <c r="C84" i="9"/>
  <c r="I21" i="9"/>
  <c r="J21" i="9" s="1"/>
  <c r="L21" i="9" s="1"/>
  <c r="M26" i="9"/>
  <c r="M30" i="9"/>
  <c r="D29" i="9"/>
  <c r="B91" i="9"/>
  <c r="B144" i="9"/>
  <c r="B143" i="9" s="1"/>
  <c r="J22" i="9"/>
  <c r="L22" i="9" s="1"/>
  <c r="B29" i="9"/>
  <c r="B90" i="9" s="1"/>
  <c r="B48" i="9"/>
  <c r="I48" i="9" s="1"/>
  <c r="K48" i="9" s="1"/>
  <c r="C29" i="9"/>
  <c r="K114" i="9" s="1"/>
  <c r="C145" i="9"/>
  <c r="C143" i="9" s="1"/>
  <c r="F21" i="9"/>
  <c r="H21" i="9" s="1"/>
  <c r="S16" i="9"/>
  <c r="C129" i="9"/>
  <c r="J10" i="9"/>
  <c r="L10" i="9" s="1"/>
  <c r="F10" i="9"/>
  <c r="H10" i="9" s="1"/>
  <c r="F35" i="9"/>
  <c r="I35" i="9"/>
  <c r="J35" i="9" s="1"/>
  <c r="B120" i="9"/>
  <c r="B137" i="9"/>
  <c r="J27" i="9"/>
  <c r="L27" i="9" s="1"/>
  <c r="J38" i="9"/>
  <c r="C120" i="9"/>
  <c r="I25" i="9"/>
  <c r="B129" i="9"/>
  <c r="I129" i="9" s="1"/>
  <c r="K129" i="9" s="1"/>
  <c r="J23" i="9"/>
  <c r="L23" i="9" s="1"/>
  <c r="I49" i="9"/>
  <c r="K49" i="9" s="1"/>
  <c r="M10" i="9"/>
  <c r="B96" i="9"/>
  <c r="L120" i="9"/>
  <c r="M36" i="9"/>
  <c r="C96" i="9"/>
  <c r="M12" i="8"/>
  <c r="M11" i="8"/>
  <c r="C144" i="8"/>
  <c r="B141" i="8"/>
  <c r="B139" i="8"/>
  <c r="B138" i="8"/>
  <c r="C131" i="8"/>
  <c r="B131" i="8"/>
  <c r="C130" i="8"/>
  <c r="B130" i="8"/>
  <c r="L122" i="8"/>
  <c r="K122" i="8"/>
  <c r="C122" i="8"/>
  <c r="B122" i="8"/>
  <c r="L121" i="8"/>
  <c r="K121" i="8"/>
  <c r="C121" i="8"/>
  <c r="B121" i="8"/>
  <c r="L119" i="8"/>
  <c r="K119" i="8"/>
  <c r="C119" i="8"/>
  <c r="B119" i="8"/>
  <c r="L118" i="8"/>
  <c r="K118" i="8"/>
  <c r="C118" i="8"/>
  <c r="B118" i="8"/>
  <c r="L117" i="8"/>
  <c r="K117" i="8"/>
  <c r="C117" i="8"/>
  <c r="B117" i="8"/>
  <c r="L116" i="8"/>
  <c r="K116" i="8"/>
  <c r="C116" i="8"/>
  <c r="B116" i="8"/>
  <c r="K115" i="8"/>
  <c r="L109" i="8"/>
  <c r="K109" i="8"/>
  <c r="J109" i="8"/>
  <c r="C109" i="8"/>
  <c r="B109" i="8"/>
  <c r="L108" i="8"/>
  <c r="K108" i="8"/>
  <c r="J108" i="8"/>
  <c r="C108" i="8"/>
  <c r="B108" i="8"/>
  <c r="C98" i="8"/>
  <c r="B98" i="8"/>
  <c r="C97" i="8"/>
  <c r="B97" i="8"/>
  <c r="C95" i="8"/>
  <c r="B95" i="8"/>
  <c r="C94" i="8"/>
  <c r="B94" i="8"/>
  <c r="C93" i="8"/>
  <c r="B93" i="8"/>
  <c r="C92" i="8"/>
  <c r="B92" i="8"/>
  <c r="C86" i="8"/>
  <c r="B86" i="8"/>
  <c r="C85" i="8"/>
  <c r="B85" i="8"/>
  <c r="I79" i="8"/>
  <c r="C50" i="8"/>
  <c r="B50" i="8"/>
  <c r="C49" i="8"/>
  <c r="B49" i="8"/>
  <c r="I38" i="8"/>
  <c r="M38" i="8" s="1"/>
  <c r="F38" i="8"/>
  <c r="I37" i="8"/>
  <c r="M37" i="8" s="1"/>
  <c r="F37" i="8"/>
  <c r="I36" i="8"/>
  <c r="J36" i="8" s="1"/>
  <c r="F36" i="8"/>
  <c r="E35" i="8"/>
  <c r="C120" i="8" s="1"/>
  <c r="D35" i="8"/>
  <c r="L120" i="8" s="1"/>
  <c r="C35" i="8"/>
  <c r="C145" i="8" s="1"/>
  <c r="B35" i="8"/>
  <c r="B120" i="8" s="1"/>
  <c r="M34" i="8"/>
  <c r="J34" i="8"/>
  <c r="F34" i="8"/>
  <c r="M33" i="8"/>
  <c r="J33" i="8"/>
  <c r="F33" i="8"/>
  <c r="M32" i="8"/>
  <c r="J32" i="8"/>
  <c r="F32" i="8"/>
  <c r="M31" i="8"/>
  <c r="J31" i="8"/>
  <c r="F31" i="8"/>
  <c r="I30" i="8"/>
  <c r="E30" i="8"/>
  <c r="C115" i="8" s="1"/>
  <c r="D30" i="8"/>
  <c r="L115" i="8" s="1"/>
  <c r="B30" i="8"/>
  <c r="B115" i="8" s="1"/>
  <c r="I27" i="8"/>
  <c r="M27" i="8" s="1"/>
  <c r="F27" i="8"/>
  <c r="H27" i="8" s="1"/>
  <c r="I26" i="8"/>
  <c r="M26" i="8" s="1"/>
  <c r="F26" i="8"/>
  <c r="H26" i="8" s="1"/>
  <c r="E25" i="8"/>
  <c r="D25" i="8"/>
  <c r="B25" i="8"/>
  <c r="I24" i="8"/>
  <c r="M24" i="8" s="1"/>
  <c r="I23" i="8"/>
  <c r="M23" i="8" s="1"/>
  <c r="F23" i="8"/>
  <c r="H23" i="8" s="1"/>
  <c r="I22" i="8"/>
  <c r="J22" i="8" s="1"/>
  <c r="L22" i="8" s="1"/>
  <c r="F22" i="8"/>
  <c r="H22" i="8" s="1"/>
  <c r="E21" i="8"/>
  <c r="D21" i="8"/>
  <c r="B21" i="8"/>
  <c r="M18" i="8"/>
  <c r="J18" i="8"/>
  <c r="L18" i="8" s="1"/>
  <c r="F18" i="8"/>
  <c r="H18" i="8" s="1"/>
  <c r="M17" i="8"/>
  <c r="J17" i="8"/>
  <c r="L17" i="8" s="1"/>
  <c r="F17" i="8"/>
  <c r="H17" i="8" s="1"/>
  <c r="E16" i="8"/>
  <c r="D16" i="8"/>
  <c r="C16" i="8"/>
  <c r="B16" i="8"/>
  <c r="H14" i="8"/>
  <c r="F12" i="8"/>
  <c r="H12" i="8" s="1"/>
  <c r="F11" i="8"/>
  <c r="H11" i="8" s="1"/>
  <c r="E10" i="8"/>
  <c r="D10" i="8"/>
  <c r="B10" i="8"/>
  <c r="E6" i="8"/>
  <c r="G6" i="8" s="1"/>
  <c r="I6" i="8" s="1"/>
  <c r="D6" i="8"/>
  <c r="F6" i="8" s="1"/>
  <c r="H6" i="8" s="1"/>
  <c r="E5" i="8"/>
  <c r="G5" i="8" s="1"/>
  <c r="I5" i="8" s="1"/>
  <c r="D5" i="8"/>
  <c r="F5" i="8" s="1"/>
  <c r="H5" i="8" s="1"/>
  <c r="E4" i="8"/>
  <c r="G4" i="8" s="1"/>
  <c r="I4" i="8" s="1"/>
  <c r="D4" i="8"/>
  <c r="F4" i="8" s="1"/>
  <c r="H4" i="8" s="1"/>
  <c r="I12" i="5"/>
  <c r="I11" i="5"/>
  <c r="D16" i="5"/>
  <c r="B10" i="5"/>
  <c r="C29" i="8" l="1"/>
  <c r="L107" i="8"/>
  <c r="B107" i="8"/>
  <c r="C107" i="8"/>
  <c r="B129" i="8"/>
  <c r="I129" i="8" s="1"/>
  <c r="K129" i="8" s="1"/>
  <c r="C114" i="9"/>
  <c r="C129" i="8"/>
  <c r="I29" i="9"/>
  <c r="J29" i="9" s="1"/>
  <c r="M35" i="9"/>
  <c r="J16" i="9"/>
  <c r="L16" i="9" s="1"/>
  <c r="F25" i="8"/>
  <c r="H25" i="8" s="1"/>
  <c r="J30" i="8"/>
  <c r="C48" i="8"/>
  <c r="I130" i="8"/>
  <c r="K130" i="8" s="1"/>
  <c r="M21" i="9"/>
  <c r="M30" i="8"/>
  <c r="I131" i="8"/>
  <c r="K131" i="8" s="1"/>
  <c r="I21" i="8"/>
  <c r="J21" i="8" s="1"/>
  <c r="L21" i="8" s="1"/>
  <c r="L114" i="9"/>
  <c r="J38" i="8"/>
  <c r="C84" i="8"/>
  <c r="M22" i="8"/>
  <c r="K107" i="8"/>
  <c r="B48" i="8"/>
  <c r="I48" i="8" s="1"/>
  <c r="K48" i="8" s="1"/>
  <c r="F29" i="9"/>
  <c r="J27" i="8"/>
  <c r="L27" i="8" s="1"/>
  <c r="I35" i="8"/>
  <c r="J35" i="8" s="1"/>
  <c r="I50" i="8"/>
  <c r="K50" i="8" s="1"/>
  <c r="B137" i="8"/>
  <c r="I25" i="8"/>
  <c r="M36" i="8"/>
  <c r="M35" i="8" s="1"/>
  <c r="B96" i="8"/>
  <c r="C96" i="8"/>
  <c r="B114" i="9"/>
  <c r="I16" i="8"/>
  <c r="J16" i="8" s="1"/>
  <c r="L16" i="8" s="1"/>
  <c r="F35" i="8"/>
  <c r="C91" i="8"/>
  <c r="F21" i="8"/>
  <c r="H21" i="8" s="1"/>
  <c r="M25" i="9"/>
  <c r="J25" i="9"/>
  <c r="L25" i="9" s="1"/>
  <c r="S16" i="8"/>
  <c r="I10" i="8"/>
  <c r="M10" i="8" s="1"/>
  <c r="J11" i="8"/>
  <c r="L11" i="8" s="1"/>
  <c r="J107" i="8"/>
  <c r="B84" i="8"/>
  <c r="C143" i="8"/>
  <c r="F16" i="8"/>
  <c r="H16" i="8" s="1"/>
  <c r="F30" i="8"/>
  <c r="B144" i="8"/>
  <c r="J23" i="8"/>
  <c r="L23" i="8" s="1"/>
  <c r="F10" i="8"/>
  <c r="H10" i="8" s="1"/>
  <c r="B29" i="8"/>
  <c r="I49" i="8"/>
  <c r="K49" i="8" s="1"/>
  <c r="B91" i="8"/>
  <c r="D29" i="8"/>
  <c r="L114" i="8" s="1"/>
  <c r="J12" i="8"/>
  <c r="L12" i="8" s="1"/>
  <c r="J26" i="8"/>
  <c r="L26" i="8" s="1"/>
  <c r="E29" i="8"/>
  <c r="K114" i="8"/>
  <c r="K120" i="8"/>
  <c r="B145" i="8"/>
  <c r="J37" i="8"/>
  <c r="C91" i="7"/>
  <c r="C92" i="7" s="1"/>
  <c r="B16" i="5"/>
  <c r="B112" i="7"/>
  <c r="B115" i="7" s="1"/>
  <c r="B92" i="7"/>
  <c r="D76" i="7"/>
  <c r="C76" i="7"/>
  <c r="D75" i="7"/>
  <c r="C56" i="7"/>
  <c r="B56" i="7"/>
  <c r="D37" i="7"/>
  <c r="D39" i="7" s="1"/>
  <c r="C37" i="7"/>
  <c r="C39" i="7" s="1"/>
  <c r="B35" i="7"/>
  <c r="B34" i="7"/>
  <c r="D25" i="7"/>
  <c r="D27" i="7" s="1"/>
  <c r="C25" i="7"/>
  <c r="C27" i="7" s="1"/>
  <c r="B23" i="7"/>
  <c r="B22" i="7"/>
  <c r="D16" i="7"/>
  <c r="D18" i="7" s="1"/>
  <c r="C16" i="7"/>
  <c r="C18" i="7" s="1"/>
  <c r="B14" i="7"/>
  <c r="B13" i="7"/>
  <c r="D8" i="7"/>
  <c r="D10" i="7" s="1"/>
  <c r="C8" i="7"/>
  <c r="C10" i="7" s="1"/>
  <c r="B6" i="7"/>
  <c r="B5" i="7"/>
  <c r="M29" i="9" l="1"/>
  <c r="M21" i="8"/>
  <c r="M16" i="8"/>
  <c r="M25" i="8"/>
  <c r="J25" i="8"/>
  <c r="L25" i="8" s="1"/>
  <c r="I29" i="8"/>
  <c r="J29" i="8" s="1"/>
  <c r="J10" i="8"/>
  <c r="L10" i="8" s="1"/>
  <c r="M29" i="8"/>
  <c r="B114" i="8"/>
  <c r="B90" i="8"/>
  <c r="B143" i="8"/>
  <c r="F29" i="8"/>
  <c r="C114" i="8"/>
  <c r="C90" i="8"/>
  <c r="B16" i="7"/>
  <c r="B18" i="7" s="1"/>
  <c r="B8" i="7"/>
  <c r="B10" i="7" s="1"/>
  <c r="B76" i="7"/>
  <c r="B75" i="7"/>
  <c r="C75" i="7"/>
  <c r="B37" i="7"/>
  <c r="B39" i="7" s="1"/>
  <c r="B25" i="7"/>
  <c r="B27" i="7" s="1"/>
  <c r="F41" i="5"/>
  <c r="I41" i="4"/>
  <c r="I41" i="5"/>
  <c r="J41" i="5" s="1"/>
  <c r="F155" i="5" l="1"/>
  <c r="F154" i="5"/>
  <c r="C144" i="5"/>
  <c r="G144" i="5" s="1"/>
  <c r="G141" i="5"/>
  <c r="B141" i="5"/>
  <c r="G139" i="5"/>
  <c r="B139" i="5"/>
  <c r="G138" i="5"/>
  <c r="B138" i="5"/>
  <c r="G137" i="5"/>
  <c r="B137" i="5"/>
  <c r="G131" i="5"/>
  <c r="C131" i="5"/>
  <c r="H131" i="5" s="1"/>
  <c r="B131" i="5"/>
  <c r="G130" i="5"/>
  <c r="C130" i="5"/>
  <c r="B130" i="5"/>
  <c r="G129" i="5"/>
  <c r="L122" i="5"/>
  <c r="K122" i="5"/>
  <c r="C122" i="5"/>
  <c r="B122" i="5"/>
  <c r="L121" i="5"/>
  <c r="K121" i="5"/>
  <c r="C121" i="5"/>
  <c r="B121" i="5"/>
  <c r="L119" i="5"/>
  <c r="K119" i="5"/>
  <c r="C119" i="5"/>
  <c r="B119" i="5"/>
  <c r="L118" i="5"/>
  <c r="K118" i="5"/>
  <c r="C118" i="5"/>
  <c r="B118" i="5"/>
  <c r="L117" i="5"/>
  <c r="K117" i="5"/>
  <c r="C117" i="5"/>
  <c r="B117" i="5"/>
  <c r="L116" i="5"/>
  <c r="K116" i="5"/>
  <c r="C116" i="5"/>
  <c r="B116" i="5"/>
  <c r="K115" i="5"/>
  <c r="L109" i="5"/>
  <c r="K109" i="5"/>
  <c r="C109" i="5"/>
  <c r="C107" i="5" s="1"/>
  <c r="B109" i="5"/>
  <c r="L108" i="5"/>
  <c r="K108" i="5"/>
  <c r="C108" i="5"/>
  <c r="B108" i="5"/>
  <c r="C98" i="5"/>
  <c r="B98" i="5"/>
  <c r="C97" i="5"/>
  <c r="B97" i="5"/>
  <c r="C95" i="5"/>
  <c r="B95" i="5"/>
  <c r="C94" i="5"/>
  <c r="B94" i="5"/>
  <c r="C93" i="5"/>
  <c r="B93" i="5"/>
  <c r="C92" i="5"/>
  <c r="B92" i="5"/>
  <c r="C86" i="5"/>
  <c r="B86" i="5"/>
  <c r="G86" i="5" s="1"/>
  <c r="C85" i="5"/>
  <c r="B85" i="5"/>
  <c r="I79" i="5"/>
  <c r="G50" i="5"/>
  <c r="C50" i="5"/>
  <c r="B50" i="5"/>
  <c r="G49" i="5"/>
  <c r="C49" i="5"/>
  <c r="H49" i="5" s="1"/>
  <c r="B49" i="5"/>
  <c r="G48" i="5"/>
  <c r="I38" i="5"/>
  <c r="M38" i="5" s="1"/>
  <c r="F38" i="5"/>
  <c r="I37" i="5"/>
  <c r="M37" i="5" s="1"/>
  <c r="F37" i="5"/>
  <c r="I36" i="5"/>
  <c r="J36" i="5" s="1"/>
  <c r="F36" i="5"/>
  <c r="E35" i="5"/>
  <c r="C96" i="5" s="1"/>
  <c r="D35" i="5"/>
  <c r="L120" i="5" s="1"/>
  <c r="C35" i="5"/>
  <c r="C145" i="5" s="1"/>
  <c r="G145" i="5" s="1"/>
  <c r="B35" i="5"/>
  <c r="B145" i="5" s="1"/>
  <c r="M34" i="5"/>
  <c r="J34" i="5"/>
  <c r="F34" i="5"/>
  <c r="M33" i="5"/>
  <c r="J33" i="5"/>
  <c r="F33" i="5"/>
  <c r="M32" i="5"/>
  <c r="J32" i="5"/>
  <c r="F32" i="5"/>
  <c r="M31" i="5"/>
  <c r="J31" i="5"/>
  <c r="F31" i="5"/>
  <c r="I30" i="5"/>
  <c r="E30" i="5"/>
  <c r="C115" i="5" s="1"/>
  <c r="D30" i="5"/>
  <c r="B30" i="5"/>
  <c r="B144" i="5" s="1"/>
  <c r="I27" i="5"/>
  <c r="M27" i="5" s="1"/>
  <c r="F27" i="5"/>
  <c r="H27" i="5" s="1"/>
  <c r="I26" i="5"/>
  <c r="F26" i="5"/>
  <c r="H26" i="5" s="1"/>
  <c r="E25" i="5"/>
  <c r="D25" i="5"/>
  <c r="B25" i="5"/>
  <c r="I24" i="5"/>
  <c r="M24" i="5" s="1"/>
  <c r="I23" i="5"/>
  <c r="M23" i="5" s="1"/>
  <c r="F23" i="5"/>
  <c r="H23" i="5" s="1"/>
  <c r="I22" i="5"/>
  <c r="M22" i="5" s="1"/>
  <c r="F22" i="5"/>
  <c r="H22" i="5" s="1"/>
  <c r="E21" i="5"/>
  <c r="D21" i="5"/>
  <c r="B21" i="5"/>
  <c r="M18" i="5"/>
  <c r="J18" i="5"/>
  <c r="L18" i="5" s="1"/>
  <c r="F18" i="5"/>
  <c r="H18" i="5" s="1"/>
  <c r="M17" i="5"/>
  <c r="J17" i="5"/>
  <c r="L17" i="5" s="1"/>
  <c r="F17" i="5"/>
  <c r="H17" i="5" s="1"/>
  <c r="E16" i="5"/>
  <c r="F16" i="5" s="1"/>
  <c r="H16" i="5" s="1"/>
  <c r="C16" i="5"/>
  <c r="H14" i="5"/>
  <c r="M12" i="5"/>
  <c r="J12" i="5"/>
  <c r="L12" i="5" s="1"/>
  <c r="F12" i="5"/>
  <c r="H12" i="5" s="1"/>
  <c r="M11" i="5"/>
  <c r="J11" i="5"/>
  <c r="L11" i="5" s="1"/>
  <c r="F11" i="5"/>
  <c r="H11" i="5" s="1"/>
  <c r="I10" i="5"/>
  <c r="J10" i="5" s="1"/>
  <c r="L10" i="5" s="1"/>
  <c r="E10" i="5"/>
  <c r="F10" i="5" s="1"/>
  <c r="H10" i="5" s="1"/>
  <c r="D10" i="5"/>
  <c r="E6" i="5"/>
  <c r="G6" i="5" s="1"/>
  <c r="I6" i="5" s="1"/>
  <c r="D6" i="5"/>
  <c r="F6" i="5" s="1"/>
  <c r="H6" i="5" s="1"/>
  <c r="E5" i="5"/>
  <c r="G5" i="5" s="1"/>
  <c r="D5" i="5"/>
  <c r="F5" i="5" s="1"/>
  <c r="H5" i="5" s="1"/>
  <c r="E4" i="5"/>
  <c r="G4" i="5" s="1"/>
  <c r="I4" i="5" s="1"/>
  <c r="D4" i="5"/>
  <c r="F4" i="5" s="1"/>
  <c r="H4" i="5" s="1"/>
  <c r="H43" i="4"/>
  <c r="I16" i="5" l="1"/>
  <c r="I131" i="5"/>
  <c r="K131" i="5" s="1"/>
  <c r="B129" i="5"/>
  <c r="D29" i="5"/>
  <c r="L114" i="5" s="1"/>
  <c r="I21" i="5"/>
  <c r="J21" i="5" s="1"/>
  <c r="L21" i="5" s="1"/>
  <c r="C84" i="5"/>
  <c r="M36" i="5"/>
  <c r="M35" i="5" s="1"/>
  <c r="H138" i="5"/>
  <c r="I25" i="5"/>
  <c r="M25" i="5" s="1"/>
  <c r="J30" i="5"/>
  <c r="J38" i="5"/>
  <c r="C129" i="5"/>
  <c r="H129" i="5" s="1"/>
  <c r="B115" i="5"/>
  <c r="M30" i="5"/>
  <c r="H144" i="5"/>
  <c r="G108" i="5"/>
  <c r="H108" i="5" s="1"/>
  <c r="J108" i="5" s="1"/>
  <c r="J27" i="5"/>
  <c r="L27" i="5" s="1"/>
  <c r="B91" i="5"/>
  <c r="C29" i="5"/>
  <c r="K114" i="5" s="1"/>
  <c r="I35" i="5"/>
  <c r="J35" i="5" s="1"/>
  <c r="K107" i="5"/>
  <c r="C120" i="5"/>
  <c r="M21" i="5"/>
  <c r="F25" i="5"/>
  <c r="H25" i="5" s="1"/>
  <c r="F21" i="5"/>
  <c r="H21" i="5" s="1"/>
  <c r="G109" i="5"/>
  <c r="H109" i="5" s="1"/>
  <c r="J109" i="5" s="1"/>
  <c r="M10" i="5"/>
  <c r="C48" i="5"/>
  <c r="H48" i="5" s="1"/>
  <c r="B107" i="5"/>
  <c r="B48" i="5"/>
  <c r="H141" i="5"/>
  <c r="H50" i="5"/>
  <c r="I50" i="5" s="1"/>
  <c r="K50" i="5" s="1"/>
  <c r="B84" i="5"/>
  <c r="G84" i="5" s="1"/>
  <c r="H84" i="5" s="1"/>
  <c r="G85" i="5"/>
  <c r="H85" i="5" s="1"/>
  <c r="H137" i="5"/>
  <c r="I49" i="5"/>
  <c r="K49" i="5" s="1"/>
  <c r="H139" i="5"/>
  <c r="J16" i="5"/>
  <c r="L16" i="5" s="1"/>
  <c r="M16" i="5"/>
  <c r="H86" i="5"/>
  <c r="B143" i="5"/>
  <c r="H145" i="5"/>
  <c r="C143" i="5"/>
  <c r="G143" i="5" s="1"/>
  <c r="J22" i="5"/>
  <c r="L22" i="5" s="1"/>
  <c r="S16" i="5"/>
  <c r="J37" i="5"/>
  <c r="L115" i="5"/>
  <c r="F35" i="5"/>
  <c r="B96" i="5"/>
  <c r="L107" i="5"/>
  <c r="H130" i="5"/>
  <c r="I130" i="5" s="1"/>
  <c r="K130" i="5" s="1"/>
  <c r="J26" i="5"/>
  <c r="L26" i="5" s="1"/>
  <c r="I5" i="5"/>
  <c r="M26" i="5"/>
  <c r="J23" i="5"/>
  <c r="L23" i="5" s="1"/>
  <c r="C91" i="5"/>
  <c r="B120" i="5"/>
  <c r="F30" i="5"/>
  <c r="B29" i="5"/>
  <c r="K120" i="5"/>
  <c r="E29" i="5"/>
  <c r="F155" i="4"/>
  <c r="F154" i="4"/>
  <c r="J25" i="5" l="1"/>
  <c r="L25" i="5" s="1"/>
  <c r="I129" i="5"/>
  <c r="K129" i="5" s="1"/>
  <c r="H143" i="5"/>
  <c r="G107" i="5"/>
  <c r="I48" i="5"/>
  <c r="K48" i="5" s="1"/>
  <c r="H107" i="5"/>
  <c r="J107" i="5" s="1"/>
  <c r="C114" i="5"/>
  <c r="C90" i="5"/>
  <c r="F29" i="5"/>
  <c r="I29" i="5"/>
  <c r="J29" i="5" s="1"/>
  <c r="B114" i="5"/>
  <c r="B90" i="5"/>
  <c r="I41" i="2"/>
  <c r="J41" i="2" s="1"/>
  <c r="M17" i="4"/>
  <c r="B56" i="3"/>
  <c r="C37" i="3"/>
  <c r="C39" i="3" s="1"/>
  <c r="D37" i="3"/>
  <c r="C25" i="3"/>
  <c r="C27" i="3" s="1"/>
  <c r="D25" i="3"/>
  <c r="D27" i="3" s="1"/>
  <c r="B13" i="3"/>
  <c r="D16" i="3"/>
  <c r="D18" i="3" s="1"/>
  <c r="C16" i="3"/>
  <c r="C18" i="3" s="1"/>
  <c r="D8" i="3"/>
  <c r="D10" i="3" s="1"/>
  <c r="C8" i="3"/>
  <c r="C10" i="3" s="1"/>
  <c r="H14" i="4"/>
  <c r="M18" i="4"/>
  <c r="C144" i="4"/>
  <c r="G144" i="4" s="1"/>
  <c r="G141" i="4"/>
  <c r="B141" i="4"/>
  <c r="G139" i="4"/>
  <c r="B139" i="4"/>
  <c r="G138" i="4"/>
  <c r="B138" i="4"/>
  <c r="G137" i="4"/>
  <c r="G131" i="4"/>
  <c r="C131" i="4"/>
  <c r="H131" i="4" s="1"/>
  <c r="B131" i="4"/>
  <c r="G130" i="4"/>
  <c r="C130" i="4"/>
  <c r="H130" i="4" s="1"/>
  <c r="B130" i="4"/>
  <c r="G129" i="4"/>
  <c r="L122" i="4"/>
  <c r="K122" i="4"/>
  <c r="C122" i="4"/>
  <c r="B122" i="4"/>
  <c r="L121" i="4"/>
  <c r="K121" i="4"/>
  <c r="C121" i="4"/>
  <c r="B121" i="4"/>
  <c r="L119" i="4"/>
  <c r="K119" i="4"/>
  <c r="C119" i="4"/>
  <c r="B119" i="4"/>
  <c r="L118" i="4"/>
  <c r="K118" i="4"/>
  <c r="C118" i="4"/>
  <c r="B118" i="4"/>
  <c r="L117" i="4"/>
  <c r="K117" i="4"/>
  <c r="C117" i="4"/>
  <c r="B117" i="4"/>
  <c r="L116" i="4"/>
  <c r="K116" i="4"/>
  <c r="C116" i="4"/>
  <c r="B116" i="4"/>
  <c r="K115" i="4"/>
  <c r="L109" i="4"/>
  <c r="K109" i="4"/>
  <c r="C109" i="4"/>
  <c r="B109" i="4"/>
  <c r="L108" i="4"/>
  <c r="K108" i="4"/>
  <c r="C108" i="4"/>
  <c r="B108" i="4"/>
  <c r="C98" i="4"/>
  <c r="B98" i="4"/>
  <c r="C97" i="4"/>
  <c r="B97" i="4"/>
  <c r="C95" i="4"/>
  <c r="B95" i="4"/>
  <c r="C94" i="4"/>
  <c r="B94" i="4"/>
  <c r="C93" i="4"/>
  <c r="B93" i="4"/>
  <c r="C92" i="4"/>
  <c r="B92" i="4"/>
  <c r="C86" i="4"/>
  <c r="B86" i="4"/>
  <c r="G86" i="4" s="1"/>
  <c r="C85" i="4"/>
  <c r="B85" i="4"/>
  <c r="G85" i="4" s="1"/>
  <c r="I79" i="4"/>
  <c r="G50" i="4"/>
  <c r="C50" i="4"/>
  <c r="H50" i="4" s="1"/>
  <c r="B50" i="4"/>
  <c r="G49" i="4"/>
  <c r="C49" i="4"/>
  <c r="B49" i="4"/>
  <c r="G48" i="4"/>
  <c r="I38" i="4"/>
  <c r="J38" i="4" s="1"/>
  <c r="F38" i="4"/>
  <c r="I37" i="4"/>
  <c r="M37" i="4" s="1"/>
  <c r="F37" i="4"/>
  <c r="I36" i="4"/>
  <c r="M36" i="4" s="1"/>
  <c r="F36" i="4"/>
  <c r="E35" i="4"/>
  <c r="C96" i="4" s="1"/>
  <c r="D35" i="4"/>
  <c r="L120" i="4" s="1"/>
  <c r="C35" i="4"/>
  <c r="C145" i="4" s="1"/>
  <c r="G145" i="4" s="1"/>
  <c r="B35" i="4"/>
  <c r="B96" i="4" s="1"/>
  <c r="M34" i="4"/>
  <c r="J34" i="4"/>
  <c r="F34" i="4"/>
  <c r="M33" i="4"/>
  <c r="J33" i="4"/>
  <c r="F33" i="4"/>
  <c r="M32" i="4"/>
  <c r="J32" i="4"/>
  <c r="F32" i="4"/>
  <c r="M31" i="4"/>
  <c r="J31" i="4"/>
  <c r="F31" i="4"/>
  <c r="I30" i="4"/>
  <c r="E30" i="4"/>
  <c r="D30" i="4"/>
  <c r="L115" i="4" s="1"/>
  <c r="B30" i="4"/>
  <c r="B115" i="4" s="1"/>
  <c r="I27" i="4"/>
  <c r="J27" i="4" s="1"/>
  <c r="L27" i="4" s="1"/>
  <c r="F27" i="4"/>
  <c r="H27" i="4" s="1"/>
  <c r="I26" i="4"/>
  <c r="J26" i="4" s="1"/>
  <c r="L26" i="4" s="1"/>
  <c r="F26" i="4"/>
  <c r="H26" i="4" s="1"/>
  <c r="E25" i="4"/>
  <c r="D25" i="4"/>
  <c r="B25" i="4"/>
  <c r="I24" i="4"/>
  <c r="M24" i="4" s="1"/>
  <c r="I23" i="4"/>
  <c r="M23" i="4" s="1"/>
  <c r="F23" i="4"/>
  <c r="H23" i="4" s="1"/>
  <c r="I22" i="4"/>
  <c r="J22" i="4" s="1"/>
  <c r="L22" i="4" s="1"/>
  <c r="F22" i="4"/>
  <c r="H22" i="4" s="1"/>
  <c r="E21" i="4"/>
  <c r="D21" i="4"/>
  <c r="B21" i="4"/>
  <c r="F18" i="4"/>
  <c r="H18" i="4" s="1"/>
  <c r="F17" i="4"/>
  <c r="H17" i="4" s="1"/>
  <c r="E16" i="4"/>
  <c r="D16" i="4"/>
  <c r="C16" i="4"/>
  <c r="B16" i="4"/>
  <c r="B137" i="4" s="1"/>
  <c r="J12" i="4"/>
  <c r="L12" i="4" s="1"/>
  <c r="F12" i="4"/>
  <c r="H12" i="4" s="1"/>
  <c r="J11" i="4"/>
  <c r="L11" i="4" s="1"/>
  <c r="F11" i="4"/>
  <c r="H11" i="4" s="1"/>
  <c r="E10" i="4"/>
  <c r="D10" i="4"/>
  <c r="B10" i="4"/>
  <c r="E6" i="4"/>
  <c r="G6" i="4" s="1"/>
  <c r="I6" i="4" s="1"/>
  <c r="D6" i="4"/>
  <c r="F6" i="4" s="1"/>
  <c r="H6" i="4" s="1"/>
  <c r="E5" i="4"/>
  <c r="G5" i="4" s="1"/>
  <c r="I5" i="4" s="1"/>
  <c r="D5" i="4"/>
  <c r="F5" i="4" s="1"/>
  <c r="H5" i="4" s="1"/>
  <c r="E4" i="4"/>
  <c r="G4" i="4" s="1"/>
  <c r="I4" i="4" s="1"/>
  <c r="D4" i="4"/>
  <c r="F4" i="4" s="1"/>
  <c r="H4" i="4" s="1"/>
  <c r="B112" i="3"/>
  <c r="B115" i="3" s="1"/>
  <c r="B92" i="3"/>
  <c r="C92" i="3"/>
  <c r="D76" i="3"/>
  <c r="C76" i="3"/>
  <c r="B76" i="3"/>
  <c r="D75" i="3"/>
  <c r="C75" i="3"/>
  <c r="B75" i="3"/>
  <c r="C56" i="3"/>
  <c r="D39" i="3"/>
  <c r="B35" i="3"/>
  <c r="B34" i="3"/>
  <c r="B23" i="3"/>
  <c r="B22" i="3"/>
  <c r="B14" i="3"/>
  <c r="B6" i="3"/>
  <c r="B5" i="3"/>
  <c r="C144" i="2"/>
  <c r="G144" i="2" s="1"/>
  <c r="G141" i="2"/>
  <c r="B141" i="2"/>
  <c r="G139" i="2"/>
  <c r="B139" i="2"/>
  <c r="G138" i="2"/>
  <c r="B138" i="2"/>
  <c r="G137" i="2"/>
  <c r="G131" i="2"/>
  <c r="C131" i="2"/>
  <c r="H131" i="2" s="1"/>
  <c r="B131" i="2"/>
  <c r="G130" i="2"/>
  <c r="C130" i="2"/>
  <c r="B130" i="2"/>
  <c r="G129" i="2"/>
  <c r="L122" i="2"/>
  <c r="C122" i="2"/>
  <c r="B122" i="2"/>
  <c r="L121" i="2"/>
  <c r="C121" i="2"/>
  <c r="B121" i="2"/>
  <c r="L119" i="2"/>
  <c r="C119" i="2"/>
  <c r="B119" i="2"/>
  <c r="L118" i="2"/>
  <c r="C118" i="2"/>
  <c r="B118" i="2"/>
  <c r="L117" i="2"/>
  <c r="C117" i="2"/>
  <c r="B117" i="2"/>
  <c r="L116" i="2"/>
  <c r="C116" i="2"/>
  <c r="B116" i="2"/>
  <c r="L109" i="2"/>
  <c r="C109" i="2"/>
  <c r="B109" i="2"/>
  <c r="L108" i="2"/>
  <c r="C108" i="2"/>
  <c r="B108" i="2"/>
  <c r="C98" i="2"/>
  <c r="B98" i="2"/>
  <c r="C97" i="2"/>
  <c r="B97" i="2"/>
  <c r="C95" i="2"/>
  <c r="B95" i="2"/>
  <c r="C94" i="2"/>
  <c r="B94" i="2"/>
  <c r="C93" i="2"/>
  <c r="B93" i="2"/>
  <c r="C92" i="2"/>
  <c r="B92" i="2"/>
  <c r="C86" i="2"/>
  <c r="B86" i="2"/>
  <c r="G86" i="2" s="1"/>
  <c r="C85" i="2"/>
  <c r="B85" i="2"/>
  <c r="G85" i="2" s="1"/>
  <c r="I79" i="2"/>
  <c r="G50" i="2"/>
  <c r="C50" i="2"/>
  <c r="H50" i="2" s="1"/>
  <c r="B50" i="2"/>
  <c r="G49" i="2"/>
  <c r="C49" i="2"/>
  <c r="H49" i="2" s="1"/>
  <c r="B49" i="2"/>
  <c r="G48" i="2"/>
  <c r="F41" i="2"/>
  <c r="I38" i="2"/>
  <c r="M38" i="2" s="1"/>
  <c r="F38" i="2"/>
  <c r="I37" i="2"/>
  <c r="J37" i="2" s="1"/>
  <c r="F37" i="2"/>
  <c r="I36" i="2"/>
  <c r="M36" i="2" s="1"/>
  <c r="F36" i="2"/>
  <c r="E35" i="2"/>
  <c r="C96" i="2" s="1"/>
  <c r="D35" i="2"/>
  <c r="L120" i="2" s="1"/>
  <c r="C35" i="2"/>
  <c r="C145" i="2" s="1"/>
  <c r="G145" i="2" s="1"/>
  <c r="B35" i="2"/>
  <c r="B145" i="2" s="1"/>
  <c r="M34" i="2"/>
  <c r="J34" i="2"/>
  <c r="F34" i="2"/>
  <c r="M33" i="2"/>
  <c r="J33" i="2"/>
  <c r="F33" i="2"/>
  <c r="M32" i="2"/>
  <c r="J32" i="2"/>
  <c r="F32" i="2"/>
  <c r="M31" i="2"/>
  <c r="J31" i="2"/>
  <c r="F31" i="2"/>
  <c r="I30" i="2"/>
  <c r="E30" i="2"/>
  <c r="C115" i="2" s="1"/>
  <c r="D30" i="2"/>
  <c r="L115" i="2" s="1"/>
  <c r="B30" i="2"/>
  <c r="B115" i="2" s="1"/>
  <c r="I27" i="2"/>
  <c r="M27" i="2" s="1"/>
  <c r="F27" i="2"/>
  <c r="H27" i="2" s="1"/>
  <c r="I26" i="2"/>
  <c r="M26" i="2" s="1"/>
  <c r="F26" i="2"/>
  <c r="H26" i="2" s="1"/>
  <c r="E25" i="2"/>
  <c r="D25" i="2"/>
  <c r="B25" i="2"/>
  <c r="I24" i="2"/>
  <c r="M24" i="2" s="1"/>
  <c r="I23" i="2"/>
  <c r="J23" i="2" s="1"/>
  <c r="L23" i="2" s="1"/>
  <c r="F23" i="2"/>
  <c r="H23" i="2" s="1"/>
  <c r="I22" i="2"/>
  <c r="J22" i="2" s="1"/>
  <c r="L22" i="2" s="1"/>
  <c r="F22" i="2"/>
  <c r="H22" i="2" s="1"/>
  <c r="E21" i="2"/>
  <c r="D21" i="2"/>
  <c r="B21" i="2"/>
  <c r="I18" i="2"/>
  <c r="M18" i="2" s="1"/>
  <c r="F18" i="2"/>
  <c r="H18" i="2" s="1"/>
  <c r="I17" i="2"/>
  <c r="M17" i="2" s="1"/>
  <c r="F17" i="2"/>
  <c r="H17" i="2" s="1"/>
  <c r="E16" i="2"/>
  <c r="D16" i="2"/>
  <c r="C16" i="2"/>
  <c r="B16" i="2"/>
  <c r="B137" i="2" s="1"/>
  <c r="I12" i="2"/>
  <c r="M12" i="2" s="1"/>
  <c r="F12" i="2"/>
  <c r="H12" i="2" s="1"/>
  <c r="I11" i="2"/>
  <c r="F11" i="2"/>
  <c r="H11" i="2" s="1"/>
  <c r="E10" i="2"/>
  <c r="D10" i="2"/>
  <c r="B10" i="2"/>
  <c r="E6" i="2"/>
  <c r="G6" i="2" s="1"/>
  <c r="I6" i="2" s="1"/>
  <c r="D6" i="2"/>
  <c r="F6" i="2" s="1"/>
  <c r="H6" i="2" s="1"/>
  <c r="E5" i="2"/>
  <c r="G5" i="2" s="1"/>
  <c r="I5" i="2" s="1"/>
  <c r="D5" i="2"/>
  <c r="F5" i="2" s="1"/>
  <c r="H5" i="2" s="1"/>
  <c r="E4" i="2"/>
  <c r="G4" i="2" s="1"/>
  <c r="I4" i="2" s="1"/>
  <c r="D4" i="2"/>
  <c r="F4" i="2" s="1"/>
  <c r="H4" i="2" s="1"/>
  <c r="C84" i="2" l="1"/>
  <c r="H137" i="2"/>
  <c r="I35" i="2"/>
  <c r="J35" i="2" s="1"/>
  <c r="C48" i="4"/>
  <c r="H48" i="4" s="1"/>
  <c r="M29" i="5"/>
  <c r="M30" i="2"/>
  <c r="B16" i="3"/>
  <c r="B18" i="3" s="1"/>
  <c r="B8" i="3"/>
  <c r="B10" i="3" s="1"/>
  <c r="F21" i="2"/>
  <c r="H21" i="2" s="1"/>
  <c r="B25" i="3"/>
  <c r="B27" i="3" s="1"/>
  <c r="I131" i="4"/>
  <c r="K131" i="4" s="1"/>
  <c r="B37" i="3"/>
  <c r="B39" i="3" s="1"/>
  <c r="B107" i="2"/>
  <c r="B48" i="2"/>
  <c r="C107" i="2"/>
  <c r="B129" i="2"/>
  <c r="E29" i="4"/>
  <c r="C114" i="4" s="1"/>
  <c r="I16" i="2"/>
  <c r="M16" i="2" s="1"/>
  <c r="I50" i="2"/>
  <c r="L107" i="2"/>
  <c r="C29" i="2"/>
  <c r="J36" i="2"/>
  <c r="C129" i="2"/>
  <c r="H129" i="2" s="1"/>
  <c r="M23" i="2"/>
  <c r="H85" i="2"/>
  <c r="C120" i="2"/>
  <c r="F10" i="2"/>
  <c r="H10" i="2" s="1"/>
  <c r="H139" i="2"/>
  <c r="I10" i="2"/>
  <c r="J10" i="2" s="1"/>
  <c r="L10" i="2" s="1"/>
  <c r="I49" i="2"/>
  <c r="J11" i="2"/>
  <c r="L11" i="2" s="1"/>
  <c r="S16" i="2"/>
  <c r="I21" i="2"/>
  <c r="M21" i="2" s="1"/>
  <c r="J30" i="2"/>
  <c r="M37" i="2"/>
  <c r="M35" i="2" s="1"/>
  <c r="G109" i="2"/>
  <c r="H109" i="2" s="1"/>
  <c r="C29" i="4"/>
  <c r="K114" i="4" s="1"/>
  <c r="F35" i="2"/>
  <c r="I131" i="2"/>
  <c r="C143" i="2"/>
  <c r="G143" i="2" s="1"/>
  <c r="H86" i="2"/>
  <c r="J17" i="2"/>
  <c r="L17" i="2" s="1"/>
  <c r="J12" i="2"/>
  <c r="L12" i="2" s="1"/>
  <c r="C48" i="2"/>
  <c r="H48" i="2" s="1"/>
  <c r="G108" i="2"/>
  <c r="H108" i="2" s="1"/>
  <c r="H130" i="2"/>
  <c r="I130" i="2" s="1"/>
  <c r="H138" i="2"/>
  <c r="F25" i="2"/>
  <c r="H25" i="2" s="1"/>
  <c r="H141" i="2"/>
  <c r="I21" i="4"/>
  <c r="J21" i="4" s="1"/>
  <c r="L21" i="4" s="1"/>
  <c r="I130" i="4"/>
  <c r="K130" i="4" s="1"/>
  <c r="M38" i="4"/>
  <c r="M35" i="4" s="1"/>
  <c r="B129" i="4"/>
  <c r="F21" i="4"/>
  <c r="H21" i="4" s="1"/>
  <c r="M22" i="4"/>
  <c r="M27" i="4"/>
  <c r="C84" i="4"/>
  <c r="I50" i="4"/>
  <c r="K50" i="4" s="1"/>
  <c r="B48" i="4"/>
  <c r="I48" i="4" s="1"/>
  <c r="K48" i="4" s="1"/>
  <c r="J30" i="4"/>
  <c r="B91" i="4"/>
  <c r="F25" i="4"/>
  <c r="H25" i="4" s="1"/>
  <c r="H49" i="4"/>
  <c r="I49" i="4" s="1"/>
  <c r="K49" i="4" s="1"/>
  <c r="M11" i="4"/>
  <c r="C107" i="4"/>
  <c r="H141" i="4"/>
  <c r="C120" i="4"/>
  <c r="B120" i="4"/>
  <c r="B144" i="4"/>
  <c r="M30" i="4"/>
  <c r="B145" i="4"/>
  <c r="H145" i="4" s="1"/>
  <c r="J23" i="4"/>
  <c r="L23" i="4" s="1"/>
  <c r="B29" i="4"/>
  <c r="B114" i="4" s="1"/>
  <c r="H85" i="4"/>
  <c r="I35" i="4"/>
  <c r="J35" i="4" s="1"/>
  <c r="F35" i="4"/>
  <c r="F10" i="4"/>
  <c r="H10" i="4" s="1"/>
  <c r="D29" i="4"/>
  <c r="L114" i="4" s="1"/>
  <c r="J36" i="4"/>
  <c r="H86" i="4"/>
  <c r="I16" i="4"/>
  <c r="M16" i="4" s="1"/>
  <c r="S16" i="4"/>
  <c r="J18" i="4"/>
  <c r="L18" i="4" s="1"/>
  <c r="K107" i="4"/>
  <c r="G108" i="4"/>
  <c r="H108" i="4" s="1"/>
  <c r="J108" i="4" s="1"/>
  <c r="H139" i="4"/>
  <c r="H138" i="4"/>
  <c r="B107" i="4"/>
  <c r="H137" i="4"/>
  <c r="C129" i="4"/>
  <c r="H129" i="4" s="1"/>
  <c r="M12" i="4"/>
  <c r="M26" i="4"/>
  <c r="J37" i="4"/>
  <c r="J17" i="4"/>
  <c r="L17" i="4" s="1"/>
  <c r="G109" i="4"/>
  <c r="H109" i="4" s="1"/>
  <c r="J109" i="4" s="1"/>
  <c r="C143" i="4"/>
  <c r="G143" i="4" s="1"/>
  <c r="I25" i="4"/>
  <c r="I10" i="4"/>
  <c r="C115" i="4"/>
  <c r="F16" i="4"/>
  <c r="H16" i="4" s="1"/>
  <c r="B84" i="4"/>
  <c r="G84" i="4" s="1"/>
  <c r="H84" i="4" s="1"/>
  <c r="L107" i="4"/>
  <c r="F30" i="4"/>
  <c r="C91" i="4"/>
  <c r="K120" i="4"/>
  <c r="J16" i="2"/>
  <c r="L16" i="2" s="1"/>
  <c r="H145" i="2"/>
  <c r="D29" i="2"/>
  <c r="L114" i="2" s="1"/>
  <c r="M22" i="2"/>
  <c r="I25" i="2"/>
  <c r="J25" i="2" s="1"/>
  <c r="L25" i="2" s="1"/>
  <c r="J38" i="2"/>
  <c r="B84" i="2"/>
  <c r="G84" i="2" s="1"/>
  <c r="H84" i="2" s="1"/>
  <c r="B96" i="2"/>
  <c r="B144" i="2"/>
  <c r="B143" i="2" s="1"/>
  <c r="F16" i="2"/>
  <c r="H16" i="2" s="1"/>
  <c r="J27" i="2"/>
  <c r="L27" i="2" s="1"/>
  <c r="M11" i="2"/>
  <c r="F30" i="2"/>
  <c r="B91" i="2"/>
  <c r="C91" i="2"/>
  <c r="B120" i="2"/>
  <c r="B29" i="2"/>
  <c r="J18" i="2"/>
  <c r="L18" i="2" s="1"/>
  <c r="J26" i="2"/>
  <c r="L26" i="2" s="1"/>
  <c r="E29" i="2"/>
  <c r="I29" i="2" s="1"/>
  <c r="J29" i="2" s="1"/>
  <c r="J21" i="2" l="1"/>
  <c r="L21" i="2" s="1"/>
  <c r="I129" i="4"/>
  <c r="K129" i="4" s="1"/>
  <c r="I48" i="2"/>
  <c r="H143" i="2"/>
  <c r="H144" i="2"/>
  <c r="M10" i="2"/>
  <c r="C90" i="4"/>
  <c r="I129" i="2"/>
  <c r="G107" i="2"/>
  <c r="H107" i="2" s="1"/>
  <c r="M25" i="2"/>
  <c r="B143" i="4"/>
  <c r="H143" i="4" s="1"/>
  <c r="M21" i="4"/>
  <c r="B90" i="4"/>
  <c r="H144" i="4"/>
  <c r="I29" i="4"/>
  <c r="F29" i="4"/>
  <c r="J16" i="4"/>
  <c r="L16" i="4" s="1"/>
  <c r="G107" i="4"/>
  <c r="H107" i="4" s="1"/>
  <c r="J107" i="4" s="1"/>
  <c r="M10" i="4"/>
  <c r="J10" i="4"/>
  <c r="L10" i="4" s="1"/>
  <c r="M25" i="4"/>
  <c r="J25" i="4"/>
  <c r="L25" i="4" s="1"/>
  <c r="B114" i="2"/>
  <c r="B90" i="2"/>
  <c r="M29" i="2"/>
  <c r="F29" i="2"/>
  <c r="C114" i="2"/>
  <c r="C90" i="2"/>
  <c r="J29" i="4" l="1"/>
  <c r="M29" i="4"/>
</calcChain>
</file>

<file path=xl/sharedStrings.xml><?xml version="1.0" encoding="utf-8"?>
<sst xmlns="http://schemas.openxmlformats.org/spreadsheetml/2006/main" count="2847" uniqueCount="164">
  <si>
    <t>เป้าหมายการเบิกจ่ายและการใช้จ่ายงบประมาณ พ.ศ. 2566</t>
  </si>
  <si>
    <t>source</t>
  </si>
  <si>
    <t>รายการ</t>
  </si>
  <si>
    <t>ไตรมาสที่ 1</t>
  </si>
  <si>
    <t>ไตรมาสที่ 2</t>
  </si>
  <si>
    <t>ไตรมาสที่ 3</t>
  </si>
  <si>
    <t>ไตรมาสที่ 4</t>
  </si>
  <si>
    <t>เบิกจ่าย</t>
  </si>
  <si>
    <t>ใช้จ่าย</t>
  </si>
  <si>
    <t>ภาพรวม</t>
  </si>
  <si>
    <t>ประจำ</t>
  </si>
  <si>
    <t>ลงทุน</t>
  </si>
  <si>
    <t xml:space="preserve">ผลการใช้จ่ายงบประมาณรายจ่าย ประจำปีงบประมาณ พ.ศ. 2566 </t>
  </si>
  <si>
    <t>ข้อมูล ณ วันที่ 29 กันยายน 2566</t>
  </si>
  <si>
    <t>งบประมาณ</t>
  </si>
  <si>
    <t>สำรองเงินมีหนี้</t>
  </si>
  <si>
    <t>PO</t>
  </si>
  <si>
    <t>ร้อยละ
เบิกจ่าย</t>
  </si>
  <si>
    <t>เป้าหมาย
Q4</t>
  </si>
  <si>
    <t>*/-
เป้าหมาย</t>
  </si>
  <si>
    <t>การใช้จ่าย (PO+เบิกจ่าย+สำรองมีหนี้)</t>
  </si>
  <si>
    <t>ร้อยละ
การใช้จ่าย</t>
  </si>
  <si>
    <t>*/- เป้าหมาย</t>
  </si>
  <si>
    <t>คงเหลือ
หลังหักใช้จ่าย</t>
  </si>
  <si>
    <t>ลำดับเบิกจ่าย</t>
  </si>
  <si>
    <t>ลำดับ
ใช้จ่าย</t>
  </si>
  <si>
    <t>งบประมาณรายจ่ายประจำปี พ.ศ.2566 (ภาพรวมทั้งประเทศ)</t>
  </si>
  <si>
    <t xml:space="preserve">ผลการใช้จ่ายงบประมาณรายจ่ายจังหวัดเชียงใหม่ ประจำปีงบประมาณ พ.ศ. 2566 </t>
  </si>
  <si>
    <t>9 สรุปผลการใช้จ่าย A08 รวม ปจ ลท 66</t>
  </si>
  <si>
    <t>งบประมาณรายจ่ายประจำปี พ.ศ.2566 (จังหวัดเชียงใหม่)</t>
  </si>
  <si>
    <t>racking worning</t>
  </si>
  <si>
    <t xml:space="preserve"> PO เรียกจาก (รายงานเงินกันปี 67)</t>
  </si>
  <si>
    <t>งบกรมจังหวัด</t>
  </si>
  <si>
    <t>งบกลุ่มจังหวัดภาคเหนือตอนบน 1</t>
  </si>
  <si>
    <t>0</t>
  </si>
  <si>
    <t>งบพัฒนาจังหวัด</t>
  </si>
  <si>
    <t>ค่าใช้จ่ายบรรเทาผลกระทบจากการแพร่ระบาดของ COVID-19 จังหวัดเชียงใหม่</t>
  </si>
  <si>
    <t>เงินกู้</t>
  </si>
  <si>
    <t>15 เงินกู้ใช้ทำรายงาน 190766</t>
  </si>
  <si>
    <t>ปี 2563</t>
  </si>
  <si>
    <t>ปี 2564</t>
  </si>
  <si>
    <t>ปี 2565</t>
  </si>
  <si>
    <t>ปี 2566</t>
  </si>
  <si>
    <t>งบกลาง</t>
  </si>
  <si>
    <t>check จาก 11</t>
  </si>
  <si>
    <t>รหัส ปีงบ 65  90909620043</t>
  </si>
  <si>
    <t>รหัส ปีงบ 66  9090961004300</t>
  </si>
  <si>
    <t>งบประมาณเหลื่อมปี</t>
  </si>
  <si>
    <t>สำรองเงิน
แบบมีหนี้
เหลื่อมปี</t>
  </si>
  <si>
    <t>ใบสั่งซื้อ
เหลื่อมปี</t>
  </si>
  <si>
    <t>การใช้จ่าย</t>
  </si>
  <si>
    <t>คงเหลือ สรก. อยู่ระหว่างดำเนินการ</t>
  </si>
  <si>
    <t>เงินเหลือจ่ายไม่ขอขยายเวลาเบิกจ่าย</t>
  </si>
  <si>
    <t>คงเหลือรวม</t>
  </si>
  <si>
    <t>ปี 65</t>
  </si>
  <si>
    <t>รอพี่แต้วตรวจ</t>
  </si>
  <si>
    <t>ที่มา : ระบบการบริหารการเงินการคลังภาครัฐแบบอิเล็กทรอนิกส์ใหม่  (New GFMIS Thai)</t>
  </si>
  <si>
    <t>ข้อมูล ณ 29 กันยายน 2566</t>
  </si>
  <si>
    <t>สูงกว่าเป้าหมาย</t>
  </si>
  <si>
    <t>ผลการใช้จ่าย</t>
  </si>
  <si>
    <t>ร้อยละ</t>
  </si>
  <si>
    <t>เป้าหมาย Q4</t>
  </si>
  <si>
    <t>ไตรมาส 2</t>
  </si>
  <si>
    <t>(PO + เบิกจ่าย)</t>
  </si>
  <si>
    <t>ผลเบิกจ่าย</t>
  </si>
  <si>
    <t xml:space="preserve"> -ปี 2563</t>
  </si>
  <si>
    <t xml:space="preserve"> -ปี 2564</t>
  </si>
  <si>
    <t xml:space="preserve"> -ปี 2565</t>
  </si>
  <si>
    <t>งบกลาง  ปี 2564</t>
  </si>
  <si>
    <t>ร้อยละเบิกจ่าย</t>
  </si>
  <si>
    <t>31พค65</t>
  </si>
  <si>
    <t>17มิย65</t>
  </si>
  <si>
    <t>ล้านบาท</t>
  </si>
  <si>
    <t>รวม</t>
  </si>
  <si>
    <t>ลงตารางรายงานา ผวจ</t>
  </si>
  <si>
    <t>ประชุม กรมการจังหวัด</t>
  </si>
  <si>
    <t>จำนวน</t>
  </si>
  <si>
    <t>เป้าหมาย</t>
  </si>
  <si>
    <t>สูงกว่าเป้าหมายร้อยละ</t>
  </si>
  <si>
    <t>Q 3</t>
  </si>
  <si>
    <t>ประชุม กรมการ จว</t>
  </si>
  <si>
    <t>สำรองเงิน</t>
  </si>
  <si>
    <t>มีหนี้</t>
  </si>
  <si>
    <t>กรมจังหวัด</t>
  </si>
  <si>
    <t>การใช้จ่าย (PO+เบิกจ่าย)</t>
  </si>
  <si>
    <t>งบประมาณประจำปี พ.ศ. 2565</t>
  </si>
  <si>
    <t xml:space="preserve">   ภาพรวม</t>
  </si>
  <si>
    <t xml:space="preserve">          -   </t>
  </si>
  <si>
    <t xml:space="preserve">   ประจำ</t>
  </si>
  <si>
    <t xml:space="preserve">   ลงทุน</t>
  </si>
  <si>
    <t>งบประมาณกันไว้เบิกเหลื่อมปี</t>
  </si>
  <si>
    <t xml:space="preserve">   ปี 64</t>
  </si>
  <si>
    <t xml:space="preserve">  - </t>
  </si>
  <si>
    <t>ค่าใช้จ่ายเพื่อแก้ไขปัญหา เยียวยา และฟื้นฟูเศรษฐกิจและสังคมฯ (โควิด 2019)</t>
  </si>
  <si>
    <t xml:space="preserve">   เงินกู้ </t>
  </si>
  <si>
    <t xml:space="preserve">   งบกลาง</t>
  </si>
  <si>
    <t>ร้อยละการเบิกจ่ายภาพรวมของประเทศ</t>
  </si>
  <si>
    <t>ร้อยละการใช้จ่ายภาพรวมของประเทศ</t>
  </si>
  <si>
    <t>ร้อยละการเบิกจ่ายของจังหวัดเชียงใหม่</t>
  </si>
  <si>
    <t>ร้อยละการใช้จ่ายของจังหวัดเชียงใหม่</t>
  </si>
  <si>
    <t>งบประมาณ
เหลื่อมปี</t>
  </si>
  <si>
    <t>คงเหลือ</t>
  </si>
  <si>
    <t>ร้อยละ เบิก</t>
  </si>
  <si>
    <t>ร้อยละ ใช้จ่าย</t>
  </si>
  <si>
    <t>ร้อยละการเบิกจ่าย</t>
  </si>
  <si>
    <t xml:space="preserve">ผลการใช้จ่ายงบประมาณรายจ่าย ประจำปีงบประมาณ พ.ศ. 2567 </t>
  </si>
  <si>
    <t>เป้าหมายการเบิกจ่ายและการใช้จ่ายงบประมาณ พ.ศ. 2567</t>
  </si>
  <si>
    <t>ผลการใช้จ่ายงบประมาณรายจ่ายจังหวัดเชียงใหม่ ประจำปีงบประมาณ พ.ศ. 2567</t>
  </si>
  <si>
    <t>ข้อมูล ณ วันที่ 24 ตุลาคม 2566</t>
  </si>
  <si>
    <t>ข้อมูล ณ วันที่ 20 ตุลาคม 2566</t>
  </si>
  <si>
    <t>ปี 66</t>
  </si>
  <si>
    <t>ข้อมูล ณ 24 ตุลาคม 2566</t>
  </si>
  <si>
    <t>งบประมาณรายจ่ายประจำปี พ.ศ.2567 (จังหวัดเชียงใหม่)</t>
  </si>
  <si>
    <t>งบประมาณรายจ่ายประจำปี พ.ศ.2567 (ภาพรวมทั้งประเทศ)</t>
  </si>
  <si>
    <t>24 10 66 ประเทศ</t>
  </si>
  <si>
    <t>24 10 66 จังหวัดเชียงใหม่</t>
  </si>
  <si>
    <t>24 10 66</t>
  </si>
  <si>
    <t>ข้อมูล ณ วันที่ 31 ตุลาคม 2566</t>
  </si>
  <si>
    <t>31 10 66 จังหวัดเชียงใหม่</t>
  </si>
  <si>
    <t>31 10 66</t>
  </si>
  <si>
    <t>PO+สำรองมีหนี้</t>
  </si>
  <si>
    <t>ผลการใช้จ่ายงบประมาณรายจ่าย ประจำปีงบประมาณ พ.ศ. 2566 ไปพลางก่อน</t>
  </si>
  <si>
    <t>ผลการใช้จ่ายงบประมาณรายจ่ายจังหวัดเชียงใหม่ ประจำปีงบประมาณ พ.ศ. 2566 ไปพลางก่อน</t>
  </si>
  <si>
    <t>งบประมาณรายจ่ายประจำปี พ.ศ.2566 ไปพลางก่อน (ภาพรวมทั้งประเทศ)</t>
  </si>
  <si>
    <t>งบประมาณรายจ่ายประจำปี พ.ศ.2566 ไปพลางก่อน (จังหวัดเชียงใหม่)</t>
  </si>
  <si>
    <t>ข้อมูล ณ 31 ตุลาคม 2566</t>
  </si>
  <si>
    <t xml:space="preserve">เงินกันไว้เบิก 
เหลื่อมปี
</t>
  </si>
  <si>
    <t>ข้อมูล ณ วันที่ 20 พฤศจิกายน 2566</t>
  </si>
  <si>
    <t>ข้อมูล ณ วันที่ 17 พฤศจิกายน 2566</t>
  </si>
  <si>
    <t>ข้อมูล ณ 20 พฤศจิกายน 2566</t>
  </si>
  <si>
    <t>ข้อมูล ณ วันที่ 30 พฤศจิกายน 2566</t>
  </si>
  <si>
    <t>ข้อมูล ณ 30 พฤศจิกายน 2566</t>
  </si>
  <si>
    <t>30 11 66 ประเทศ</t>
  </si>
  <si>
    <t>30 11 66 จังหวัดเชียงใหม่</t>
  </si>
  <si>
    <t>30 11 66</t>
  </si>
  <si>
    <t>ข้อมูล ณ 7 ธันวาคม 2566</t>
  </si>
  <si>
    <t>7 12 66 จังหวัดเชียงใหม่</t>
  </si>
  <si>
    <t>7 12 66</t>
  </si>
  <si>
    <t>ข้อมูล ณ วันที่ 7 ธันวาคม 2566</t>
  </si>
  <si>
    <t>ข้อมูล ณ วันที่ 13 ธันวาคม 2566</t>
  </si>
  <si>
    <t>ข้อมูล ณ 13 ธันวาคม 2566</t>
  </si>
  <si>
    <t>คงเหลือ สรก. 
อยู่ระหว่างดำเนินการ</t>
  </si>
  <si>
    <t>ข้อมูล ณ วันที่ 15 ธันวาคม 2566</t>
  </si>
  <si>
    <t>ข้อมูล ณ วันที่ 19 ธันวาคม 2566</t>
  </si>
  <si>
    <t>check จาก 11 งบกลางโควิด</t>
  </si>
  <si>
    <t>รหัส ปีงบ 667  9090961004370</t>
  </si>
  <si>
    <t>ข้อมูล ณ 19 ธันวาคม 2566</t>
  </si>
  <si>
    <t>15 12 66 ประเทศ</t>
  </si>
  <si>
    <t>19 12 66 จังหวัดเชียงใหม่</t>
  </si>
  <si>
    <t>19 12 66</t>
  </si>
  <si>
    <t>ข้อมูล ณ 31 ธันวาคม 2566</t>
  </si>
  <si>
    <t>ข้อมูล ณ วันที่ 31 ธันวาคม 2566</t>
  </si>
  <si>
    <t>31 12 66 ประเทศ</t>
  </si>
  <si>
    <t>31 12 66 จังหวัดเชียงใหม่</t>
  </si>
  <si>
    <t>31 12 66</t>
  </si>
  <si>
    <t>ข้อมูล ณ วันที่ 19 มกราคม 2566</t>
  </si>
  <si>
    <t>ข้อมูล ณ วันที่ 18 มกราคม 2566</t>
  </si>
  <si>
    <t>18 01 67 จังหวัดเชียงใหม่</t>
  </si>
  <si>
    <t>18 01 67</t>
  </si>
  <si>
    <t>ข้อมูล ณ 18 มกราคม 2567</t>
  </si>
  <si>
    <t>ข้อมูล ณ วันที่ 31 มกราคม 2566</t>
  </si>
  <si>
    <t>ข้อมูล ณ 31 มกราคม 2567</t>
  </si>
  <si>
    <t>31 1 67ประเทศ</t>
  </si>
  <si>
    <t>31 01 67 จังหวัดเชียงใหม่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</si>
</sst>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87" formatCode="_-* #,##0.00_-;\-* #,##0.00_-;_-* &quot;-&quot;??_-;_-@_-"/>
    <numFmt numFmtId="188" formatCode="#,##0.00,,"/>
    <numFmt numFmtId="189" formatCode="#,##0,,"/>
  </numFmts>
  <fonts count="4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2"/>
      <name val="Tahoma"/>
      <family val="2"/>
      <scheme val="major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b/>
      <sz val="10"/>
      <name val="Tahoma"/>
      <family val="2"/>
      <scheme val="major"/>
    </font>
    <font>
      <sz val="10"/>
      <name val="Tahoma"/>
      <family val="2"/>
      <scheme val="major"/>
    </font>
    <font>
      <b/>
      <sz val="11"/>
      <color rgb="FFFF0000"/>
      <name val="Tahoma"/>
      <family val="2"/>
      <scheme val="major"/>
    </font>
    <font>
      <b/>
      <sz val="16"/>
      <color theme="1"/>
      <name val="TH SarabunPSK"/>
      <family val="2"/>
    </font>
    <font>
      <sz val="11"/>
      <color rgb="FFFF0000"/>
      <name val="Tahoma"/>
      <family val="2"/>
      <scheme val="major"/>
    </font>
    <font>
      <b/>
      <sz val="11"/>
      <color theme="1"/>
      <name val="Tahoma"/>
      <family val="2"/>
      <scheme val="major"/>
    </font>
    <font>
      <sz val="10"/>
      <color rgb="FFFF0000"/>
      <name val="Tahoma"/>
      <family val="2"/>
      <scheme val="major"/>
    </font>
    <font>
      <sz val="11"/>
      <color theme="1"/>
      <name val="Tahoma"/>
      <family val="2"/>
      <scheme val="major"/>
    </font>
    <font>
      <b/>
      <sz val="11"/>
      <color rgb="FFC00000"/>
      <name val="Tahoma"/>
      <family val="2"/>
      <scheme val="major"/>
    </font>
    <font>
      <sz val="11"/>
      <color rgb="FFC00000"/>
      <name val="Tahoma"/>
      <family val="2"/>
      <scheme val="major"/>
    </font>
    <font>
      <sz val="9"/>
      <name val="Tahoma"/>
      <family val="2"/>
      <scheme val="major"/>
    </font>
    <font>
      <sz val="11"/>
      <color indexed="8"/>
      <name val="Tahoma"/>
      <family val="2"/>
      <scheme val="minor"/>
    </font>
    <font>
      <b/>
      <sz val="10"/>
      <color rgb="FFC00000"/>
      <name val="Tahoma"/>
      <family val="2"/>
      <scheme val="major"/>
    </font>
    <font>
      <sz val="11"/>
      <name val="Verdana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1"/>
      <name val="TH SarabunPSK"/>
      <family val="2"/>
    </font>
    <font>
      <b/>
      <sz val="11"/>
      <color rgb="FFC00000"/>
      <name val="TH SarabunPSK"/>
      <family val="2"/>
    </font>
    <font>
      <sz val="11"/>
      <color rgb="FFFF0000"/>
      <name val="TH SarabunPSK"/>
      <family val="2"/>
    </font>
    <font>
      <sz val="11"/>
      <color rgb="FF0000CC"/>
      <name val="TH SarabunPSK"/>
      <family val="2"/>
    </font>
    <font>
      <sz val="11"/>
      <color rgb="FFC00000"/>
      <name val="TH SarabunPSK"/>
      <family val="2"/>
    </font>
    <font>
      <b/>
      <sz val="11"/>
      <color rgb="FF0000CC"/>
      <name val="TH SarabunPSK"/>
      <family val="2"/>
    </font>
    <font>
      <b/>
      <sz val="11"/>
      <color theme="1"/>
      <name val="TH SarabunPSK"/>
      <family val="2"/>
    </font>
    <font>
      <sz val="11"/>
      <color theme="5"/>
      <name val="TH SarabunPSK"/>
      <family val="2"/>
    </font>
    <font>
      <b/>
      <sz val="11"/>
      <color rgb="FFFFFFFF"/>
      <name val="TH SarabunPSK"/>
      <family val="2"/>
    </font>
    <font>
      <b/>
      <sz val="11"/>
      <color rgb="FF19708F"/>
      <name val="TH SarabunPSK"/>
      <family val="2"/>
    </font>
    <font>
      <b/>
      <sz val="20"/>
      <color theme="1"/>
      <name val="TH SarabunPSK"/>
      <family val="2"/>
    </font>
    <font>
      <sz val="11"/>
      <name val="Tahoma"/>
      <family val="2"/>
      <charset val="222"/>
      <scheme val="minor"/>
    </font>
    <font>
      <b/>
      <sz val="11"/>
      <name val="Tahoma"/>
      <family val="2"/>
      <charset val="222"/>
      <scheme val="major"/>
    </font>
    <font>
      <sz val="11"/>
      <name val="Tahoma"/>
      <family val="2"/>
      <charset val="222"/>
      <scheme val="major"/>
    </font>
    <font>
      <sz val="16"/>
      <name val="TH SarabunPSK"/>
      <family val="2"/>
    </font>
    <font>
      <b/>
      <sz val="10"/>
      <color theme="0"/>
      <name val="Tahoma"/>
      <family val="2"/>
      <scheme val="major"/>
    </font>
    <font>
      <sz val="11"/>
      <color theme="0"/>
      <name val="Tahoma"/>
      <family val="2"/>
      <scheme val="major"/>
    </font>
    <font>
      <b/>
      <sz val="11"/>
      <color theme="0"/>
      <name val="Tahoma"/>
      <family val="2"/>
      <scheme val="major"/>
    </font>
    <font>
      <sz val="8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2"/>
      <color indexed="8"/>
      <name val="Tahoma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37B2DD"/>
        <bgColor indexed="64"/>
      </patternFill>
    </fill>
    <fill>
      <patternFill patternType="solid">
        <fgColor rgb="FF90DDF7"/>
        <bgColor indexed="64"/>
      </patternFill>
    </fill>
    <fill>
      <patternFill patternType="solid">
        <fgColor rgb="FFE8F2F4"/>
        <bgColor indexed="64"/>
      </patternFill>
    </fill>
    <fill>
      <patternFill patternType="solid">
        <fgColor rgb="FFB4E8F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/>
      <right style="thick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hair">
        <color rgb="FF000000"/>
      </bottom>
      <diagonal/>
    </border>
    <border>
      <left style="thin">
        <color rgb="FF000000"/>
      </left>
      <right style="thick">
        <color indexed="64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6">
    <xf numFmtId="0" fontId="0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88" fontId="4" fillId="0" borderId="0" xfId="0" applyNumberFormat="1" applyFont="1" applyAlignment="1">
      <alignment horizontal="right" vertical="center"/>
    </xf>
    <xf numFmtId="2" fontId="4" fillId="0" borderId="5" xfId="1" applyNumberFormat="1" applyFont="1" applyFill="1" applyBorder="1" applyAlignment="1">
      <alignment horizontal="center" vertical="center"/>
    </xf>
    <xf numFmtId="188" fontId="4" fillId="0" borderId="6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88" fontId="5" fillId="2" borderId="6" xfId="0" applyNumberFormat="1" applyFont="1" applyFill="1" applyBorder="1" applyAlignment="1">
      <alignment horizontal="center" vertical="center"/>
    </xf>
    <xf numFmtId="188" fontId="4" fillId="0" borderId="0" xfId="0" applyNumberFormat="1" applyFont="1" applyAlignment="1">
      <alignment horizontal="center" vertical="center"/>
    </xf>
    <xf numFmtId="0" fontId="4" fillId="0" borderId="7" xfId="0" applyFont="1" applyBorder="1" applyAlignment="1">
      <alignment vertical="center"/>
    </xf>
    <xf numFmtId="2" fontId="4" fillId="0" borderId="7" xfId="0" applyNumberFormat="1" applyFont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/>
    </xf>
    <xf numFmtId="2" fontId="5" fillId="2" borderId="7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2" fontId="4" fillId="0" borderId="8" xfId="0" applyNumberFormat="1" applyFont="1" applyBorder="1" applyAlignment="1">
      <alignment horizontal="center" vertical="center"/>
    </xf>
    <xf numFmtId="2" fontId="5" fillId="2" borderId="8" xfId="0" applyNumberFormat="1" applyFont="1" applyFill="1" applyBorder="1" applyAlignment="1">
      <alignment horizontal="center" vertical="center"/>
    </xf>
    <xf numFmtId="2" fontId="5" fillId="2" borderId="8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2" fontId="4" fillId="0" borderId="9" xfId="0" applyNumberFormat="1" applyFont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88" fontId="6" fillId="0" borderId="10" xfId="1" applyNumberFormat="1" applyFont="1" applyFill="1" applyBorder="1" applyAlignment="1">
      <alignment horizontal="center" vertical="center" wrapText="1"/>
    </xf>
    <xf numFmtId="2" fontId="6" fillId="0" borderId="6" xfId="1" applyNumberFormat="1" applyFont="1" applyFill="1" applyBorder="1" applyAlignment="1">
      <alignment horizontal="center" vertical="center" wrapText="1"/>
    </xf>
    <xf numFmtId="188" fontId="6" fillId="0" borderId="11" xfId="1" applyNumberFormat="1" applyFont="1" applyFill="1" applyBorder="1" applyAlignment="1">
      <alignment horizontal="center" vertical="center" wrapText="1"/>
    </xf>
    <xf numFmtId="188" fontId="6" fillId="0" borderId="4" xfId="1" applyNumberFormat="1" applyFont="1" applyFill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188" fontId="6" fillId="0" borderId="4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vertical="center"/>
    </xf>
    <xf numFmtId="188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88" fontId="4" fillId="0" borderId="15" xfId="0" applyNumberFormat="1" applyFont="1" applyBorder="1" applyAlignment="1">
      <alignment vertical="center"/>
    </xf>
    <xf numFmtId="188" fontId="4" fillId="0" borderId="14" xfId="0" applyNumberFormat="1" applyFont="1" applyBorder="1" applyAlignment="1">
      <alignment vertical="center"/>
    </xf>
    <xf numFmtId="188" fontId="4" fillId="0" borderId="16" xfId="0" applyNumberFormat="1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18" xfId="0" applyFont="1" applyBorder="1" applyAlignment="1">
      <alignment horizontal="left" vertical="center"/>
    </xf>
    <xf numFmtId="187" fontId="5" fillId="0" borderId="19" xfId="1" applyFont="1" applyFill="1" applyBorder="1" applyAlignment="1">
      <alignment horizontal="right" vertical="center" readingOrder="1"/>
    </xf>
    <xf numFmtId="188" fontId="8" fillId="0" borderId="20" xfId="1" applyNumberFormat="1" applyFont="1" applyFill="1" applyBorder="1" applyAlignment="1">
      <alignment vertical="center" readingOrder="1"/>
    </xf>
    <xf numFmtId="187" fontId="5" fillId="0" borderId="18" xfId="1" applyFont="1" applyFill="1" applyBorder="1" applyAlignment="1">
      <alignment vertical="center" readingOrder="1"/>
    </xf>
    <xf numFmtId="187" fontId="5" fillId="0" borderId="21" xfId="1" applyFont="1" applyFill="1" applyBorder="1" applyAlignment="1">
      <alignment horizontal="right" vertical="center" readingOrder="1"/>
    </xf>
    <xf numFmtId="2" fontId="5" fillId="0" borderId="20" xfId="1" applyNumberFormat="1" applyFont="1" applyFill="1" applyBorder="1" applyAlignment="1">
      <alignment horizontal="center" vertical="center"/>
    </xf>
    <xf numFmtId="2" fontId="8" fillId="0" borderId="22" xfId="1" applyNumberFormat="1" applyFont="1" applyFill="1" applyBorder="1" applyAlignment="1">
      <alignment horizontal="center" vertical="center"/>
    </xf>
    <xf numFmtId="187" fontId="5" fillId="0" borderId="23" xfId="1" applyFont="1" applyFill="1" applyBorder="1" applyAlignment="1">
      <alignment horizontal="right" vertical="center"/>
    </xf>
    <xf numFmtId="2" fontId="8" fillId="0" borderId="18" xfId="1" applyNumberFormat="1" applyFont="1" applyFill="1" applyBorder="1" applyAlignment="1">
      <alignment horizontal="center" vertical="center"/>
    </xf>
    <xf numFmtId="187" fontId="5" fillId="0" borderId="19" xfId="1" applyFont="1" applyFill="1" applyBorder="1" applyAlignment="1">
      <alignment horizontal="right" vertical="center"/>
    </xf>
    <xf numFmtId="1" fontId="4" fillId="0" borderId="2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88" fontId="7" fillId="0" borderId="0" xfId="0" applyNumberFormat="1" applyFont="1" applyAlignment="1">
      <alignment horizontal="left" vertical="center" wrapText="1"/>
    </xf>
    <xf numFmtId="188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18" xfId="0" applyFont="1" applyBorder="1" applyAlignment="1">
      <alignment horizontal="left" vertical="center"/>
    </xf>
    <xf numFmtId="187" fontId="9" fillId="0" borderId="25" xfId="1" applyFont="1" applyFill="1" applyBorder="1"/>
    <xf numFmtId="188" fontId="10" fillId="0" borderId="20" xfId="0" applyNumberFormat="1" applyFont="1" applyBorder="1" applyAlignment="1">
      <alignment horizontal="right" vertical="center"/>
    </xf>
    <xf numFmtId="187" fontId="9" fillId="0" borderId="3" xfId="1" applyFont="1" applyFill="1" applyBorder="1"/>
    <xf numFmtId="2" fontId="4" fillId="0" borderId="20" xfId="1" applyNumberFormat="1" applyFont="1" applyFill="1" applyBorder="1" applyAlignment="1">
      <alignment horizontal="center" vertical="center"/>
    </xf>
    <xf numFmtId="2" fontId="10" fillId="0" borderId="22" xfId="1" applyNumberFormat="1" applyFont="1" applyFill="1" applyBorder="1" applyAlignment="1">
      <alignment horizontal="center" vertical="center"/>
    </xf>
    <xf numFmtId="2" fontId="10" fillId="0" borderId="18" xfId="1" applyNumberFormat="1" applyFont="1" applyFill="1" applyBorder="1" applyAlignment="1">
      <alignment horizontal="center" vertical="center"/>
    </xf>
    <xf numFmtId="187" fontId="4" fillId="0" borderId="19" xfId="1" applyFont="1" applyFill="1" applyBorder="1" applyAlignment="1">
      <alignment horizontal="right" vertical="center"/>
    </xf>
    <xf numFmtId="1" fontId="4" fillId="0" borderId="0" xfId="0" applyNumberFormat="1" applyFont="1" applyAlignment="1">
      <alignment horizontal="center" vertical="center"/>
    </xf>
    <xf numFmtId="0" fontId="5" fillId="3" borderId="12" xfId="0" applyFont="1" applyFill="1" applyBorder="1" applyAlignment="1">
      <alignment vertical="center"/>
    </xf>
    <xf numFmtId="188" fontId="4" fillId="3" borderId="13" xfId="0" applyNumberFormat="1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188" fontId="4" fillId="3" borderId="15" xfId="0" applyNumberFormat="1" applyFont="1" applyFill="1" applyBorder="1" applyAlignment="1">
      <alignment vertical="center"/>
    </xf>
    <xf numFmtId="188" fontId="4" fillId="3" borderId="14" xfId="0" applyNumberFormat="1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88" fontId="5" fillId="0" borderId="19" xfId="1" applyNumberFormat="1" applyFont="1" applyFill="1" applyBorder="1" applyAlignment="1">
      <alignment vertical="center" readingOrder="1"/>
    </xf>
    <xf numFmtId="188" fontId="5" fillId="0" borderId="20" xfId="1" applyNumberFormat="1" applyFont="1" applyFill="1" applyBorder="1" applyAlignment="1">
      <alignment vertical="center" readingOrder="1"/>
    </xf>
    <xf numFmtId="188" fontId="5" fillId="0" borderId="18" xfId="1" applyNumberFormat="1" applyFont="1" applyFill="1" applyBorder="1" applyAlignment="1">
      <alignment vertical="center" readingOrder="1"/>
    </xf>
    <xf numFmtId="188" fontId="5" fillId="0" borderId="21" xfId="1" applyNumberFormat="1" applyFont="1" applyFill="1" applyBorder="1" applyAlignment="1">
      <alignment horizontal="right" vertical="center" readingOrder="1"/>
    </xf>
    <xf numFmtId="2" fontId="11" fillId="0" borderId="22" xfId="1" applyNumberFormat="1" applyFont="1" applyFill="1" applyBorder="1" applyAlignment="1">
      <alignment horizontal="center" vertical="center"/>
    </xf>
    <xf numFmtId="188" fontId="5" fillId="0" borderId="26" xfId="1" applyNumberFormat="1" applyFont="1" applyFill="1" applyBorder="1" applyAlignment="1">
      <alignment horizontal="right" vertical="center"/>
    </xf>
    <xf numFmtId="188" fontId="5" fillId="0" borderId="19" xfId="1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187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188" fontId="4" fillId="0" borderId="27" xfId="1" applyNumberFormat="1" applyFont="1" applyBorder="1" applyAlignment="1">
      <alignment vertical="center"/>
    </xf>
    <xf numFmtId="188" fontId="4" fillId="4" borderId="20" xfId="0" applyNumberFormat="1" applyFont="1" applyFill="1" applyBorder="1" applyAlignment="1">
      <alignment horizontal="right" vertical="center"/>
    </xf>
    <xf numFmtId="188" fontId="4" fillId="0" borderId="28" xfId="1" applyNumberFormat="1" applyFont="1" applyFill="1" applyBorder="1" applyAlignment="1">
      <alignment vertical="center"/>
    </xf>
    <xf numFmtId="188" fontId="4" fillId="0" borderId="29" xfId="1" applyNumberFormat="1" applyFont="1" applyBorder="1" applyAlignment="1">
      <alignment vertical="center"/>
    </xf>
    <xf numFmtId="2" fontId="13" fillId="0" borderId="22" xfId="1" applyNumberFormat="1" applyFont="1" applyFill="1" applyBorder="1" applyAlignment="1">
      <alignment horizontal="center" vertical="center"/>
    </xf>
    <xf numFmtId="188" fontId="4" fillId="0" borderId="26" xfId="1" applyNumberFormat="1" applyFont="1" applyFill="1" applyBorder="1" applyAlignment="1">
      <alignment horizontal="right" vertical="center"/>
    </xf>
    <xf numFmtId="188" fontId="4" fillId="0" borderId="19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88" fontId="4" fillId="0" borderId="30" xfId="0" applyNumberFormat="1" applyFont="1" applyBorder="1" applyAlignment="1">
      <alignment horizontal="right" vertical="center" wrapText="1" readingOrder="1"/>
    </xf>
    <xf numFmtId="4" fontId="4" fillId="0" borderId="0" xfId="0" applyNumberFormat="1" applyFont="1" applyAlignment="1">
      <alignment horizontal="right" vertical="center" wrapText="1" readingOrder="1"/>
    </xf>
    <xf numFmtId="188" fontId="4" fillId="0" borderId="31" xfId="0" applyNumberFormat="1" applyFont="1" applyBorder="1" applyAlignment="1">
      <alignment horizontal="right" vertical="center" wrapText="1" readingOrder="1"/>
    </xf>
    <xf numFmtId="188" fontId="4" fillId="0" borderId="0" xfId="0" applyNumberFormat="1" applyFont="1" applyAlignment="1">
      <alignment horizontal="right" vertical="center" wrapText="1" readingOrder="1"/>
    </xf>
    <xf numFmtId="187" fontId="4" fillId="0" borderId="20" xfId="1" applyFont="1" applyFill="1" applyBorder="1" applyAlignment="1">
      <alignment horizontal="center" vertical="center"/>
    </xf>
    <xf numFmtId="188" fontId="4" fillId="0" borderId="0" xfId="1" applyNumberFormat="1" applyFont="1" applyFill="1" applyAlignment="1">
      <alignment horizontal="center" vertical="center"/>
    </xf>
    <xf numFmtId="188" fontId="4" fillId="0" borderId="30" xfId="1" applyNumberFormat="1" applyFont="1" applyFill="1" applyBorder="1" applyAlignment="1">
      <alignment horizontal="center" vertical="center"/>
    </xf>
    <xf numFmtId="187" fontId="4" fillId="0" borderId="0" xfId="1" applyFont="1" applyFill="1" applyBorder="1" applyAlignment="1">
      <alignment horizontal="center" vertical="center"/>
    </xf>
    <xf numFmtId="10" fontId="4" fillId="0" borderId="0" xfId="2" applyNumberFormat="1" applyFont="1" applyFill="1" applyBorder="1" applyAlignment="1">
      <alignment horizontal="center" vertical="center"/>
    </xf>
    <xf numFmtId="187" fontId="4" fillId="0" borderId="31" xfId="1" applyFont="1" applyFill="1" applyBorder="1" applyAlignment="1">
      <alignment horizontal="center" vertical="center" wrapText="1"/>
    </xf>
    <xf numFmtId="187" fontId="4" fillId="0" borderId="0" xfId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horizontal="left" vertical="center"/>
    </xf>
    <xf numFmtId="188" fontId="15" fillId="0" borderId="10" xfId="0" applyNumberFormat="1" applyFont="1" applyBorder="1" applyAlignment="1">
      <alignment horizontal="right" vertical="center" wrapText="1" readingOrder="1"/>
    </xf>
    <xf numFmtId="4" fontId="15" fillId="0" borderId="6" xfId="0" applyNumberFormat="1" applyFont="1" applyBorder="1" applyAlignment="1">
      <alignment horizontal="right" vertical="center" wrapText="1" readingOrder="1"/>
    </xf>
    <xf numFmtId="188" fontId="15" fillId="0" borderId="11" xfId="0" applyNumberFormat="1" applyFont="1" applyBorder="1" applyAlignment="1">
      <alignment horizontal="right" vertical="center" wrapText="1" readingOrder="1"/>
    </xf>
    <xf numFmtId="188" fontId="15" fillId="0" borderId="4" xfId="0" applyNumberFormat="1" applyFont="1" applyBorder="1" applyAlignment="1">
      <alignment horizontal="right" vertical="center" wrapText="1" readingOrder="1"/>
    </xf>
    <xf numFmtId="2" fontId="15" fillId="0" borderId="6" xfId="1" applyNumberFormat="1" applyFont="1" applyFill="1" applyBorder="1" applyAlignment="1">
      <alignment horizontal="center" vertical="center"/>
    </xf>
    <xf numFmtId="188" fontId="15" fillId="0" borderId="6" xfId="1" applyNumberFormat="1" applyFont="1" applyFill="1" applyBorder="1" applyAlignment="1">
      <alignment horizontal="center" vertical="center"/>
    </xf>
    <xf numFmtId="188" fontId="15" fillId="0" borderId="3" xfId="1" applyNumberFormat="1" applyFont="1" applyFill="1" applyBorder="1" applyAlignment="1">
      <alignment horizontal="center" vertical="center"/>
    </xf>
    <xf numFmtId="188" fontId="15" fillId="0" borderId="10" xfId="1" applyNumberFormat="1" applyFont="1" applyFill="1" applyBorder="1" applyAlignment="1">
      <alignment horizontal="center" vertical="center"/>
    </xf>
    <xf numFmtId="10" fontId="15" fillId="0" borderId="6" xfId="2" applyNumberFormat="1" applyFont="1" applyFill="1" applyBorder="1" applyAlignment="1">
      <alignment horizontal="center" vertical="center"/>
    </xf>
    <xf numFmtId="187" fontId="15" fillId="0" borderId="6" xfId="1" applyFont="1" applyFill="1" applyBorder="1" applyAlignment="1">
      <alignment horizontal="center" vertical="center" wrapText="1"/>
    </xf>
    <xf numFmtId="4" fontId="15" fillId="0" borderId="11" xfId="1" applyNumberFormat="1" applyFont="1" applyFill="1" applyBorder="1" applyAlignment="1">
      <alignment horizontal="right" vertical="center" wrapText="1"/>
    </xf>
    <xf numFmtId="188" fontId="15" fillId="0" borderId="4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88" fontId="14" fillId="0" borderId="10" xfId="1" applyNumberFormat="1" applyFont="1" applyFill="1" applyBorder="1" applyAlignment="1">
      <alignment horizontal="right" vertical="center" wrapText="1" readingOrder="1"/>
    </xf>
    <xf numFmtId="188" fontId="14" fillId="0" borderId="6" xfId="1" applyNumberFormat="1" applyFont="1" applyFill="1" applyBorder="1" applyAlignment="1">
      <alignment horizontal="right" vertical="center" wrapText="1" readingOrder="1"/>
    </xf>
    <xf numFmtId="188" fontId="14" fillId="0" borderId="11" xfId="1" applyNumberFormat="1" applyFont="1" applyFill="1" applyBorder="1" applyAlignment="1">
      <alignment horizontal="right" vertical="center" wrapText="1" readingOrder="1"/>
    </xf>
    <xf numFmtId="188" fontId="14" fillId="0" borderId="4" xfId="1" applyNumberFormat="1" applyFont="1" applyFill="1" applyBorder="1" applyAlignment="1">
      <alignment horizontal="right" vertical="center" wrapText="1" readingOrder="1"/>
    </xf>
    <xf numFmtId="2" fontId="14" fillId="0" borderId="6" xfId="1" applyNumberFormat="1" applyFont="1" applyFill="1" applyBorder="1" applyAlignment="1">
      <alignment horizontal="center" vertical="center"/>
    </xf>
    <xf numFmtId="2" fontId="14" fillId="0" borderId="20" xfId="1" applyNumberFormat="1" applyFont="1" applyFill="1" applyBorder="1" applyAlignment="1">
      <alignment horizontal="center" vertical="center"/>
    </xf>
    <xf numFmtId="2" fontId="14" fillId="0" borderId="3" xfId="1" applyNumberFormat="1" applyFont="1" applyFill="1" applyBorder="1" applyAlignment="1">
      <alignment horizontal="center" vertical="center"/>
    </xf>
    <xf numFmtId="188" fontId="14" fillId="0" borderId="10" xfId="1" applyNumberFormat="1" applyFont="1" applyFill="1" applyBorder="1" applyAlignment="1">
      <alignment horizontal="right" vertical="center"/>
    </xf>
    <xf numFmtId="2" fontId="14" fillId="0" borderId="11" xfId="1" applyNumberFormat="1" applyFont="1" applyFill="1" applyBorder="1" applyAlignment="1">
      <alignment horizontal="center" vertical="center"/>
    </xf>
    <xf numFmtId="188" fontId="14" fillId="0" borderId="4" xfId="1" applyNumberFormat="1" applyFont="1" applyFill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88" fontId="15" fillId="0" borderId="32" xfId="1" applyNumberFormat="1" applyFont="1" applyBorder="1" applyAlignment="1">
      <alignment horizontal="right" vertical="center" wrapText="1"/>
    </xf>
    <xf numFmtId="188" fontId="15" fillId="0" borderId="6" xfId="1" applyNumberFormat="1" applyFont="1" applyFill="1" applyBorder="1" applyAlignment="1">
      <alignment horizontal="right" vertical="center" wrapText="1" readingOrder="1"/>
    </xf>
    <xf numFmtId="188" fontId="15" fillId="0" borderId="33" xfId="1" applyNumberFormat="1" applyFont="1" applyBorder="1" applyAlignment="1">
      <alignment horizontal="right" vertical="center" wrapText="1"/>
    </xf>
    <xf numFmtId="188" fontId="15" fillId="0" borderId="34" xfId="1" applyNumberFormat="1" applyFont="1" applyBorder="1" applyAlignment="1">
      <alignment horizontal="right" vertical="center" wrapText="1"/>
    </xf>
    <xf numFmtId="2" fontId="15" fillId="0" borderId="20" xfId="1" applyNumberFormat="1" applyFont="1" applyFill="1" applyBorder="1" applyAlignment="1">
      <alignment horizontal="center" vertical="center"/>
    </xf>
    <xf numFmtId="2" fontId="15" fillId="0" borderId="3" xfId="1" applyNumberFormat="1" applyFont="1" applyFill="1" applyBorder="1" applyAlignment="1">
      <alignment horizontal="center" vertical="center"/>
    </xf>
    <xf numFmtId="188" fontId="15" fillId="0" borderId="10" xfId="1" applyNumberFormat="1" applyFont="1" applyFill="1" applyBorder="1" applyAlignment="1">
      <alignment horizontal="right" vertical="center"/>
    </xf>
    <xf numFmtId="2" fontId="15" fillId="0" borderId="11" xfId="1" applyNumberFormat="1" applyFont="1" applyFill="1" applyBorder="1" applyAlignment="1">
      <alignment horizontal="center" vertical="center"/>
    </xf>
    <xf numFmtId="188" fontId="15" fillId="0" borderId="4" xfId="1" applyNumberFormat="1" applyFont="1" applyFill="1" applyBorder="1" applyAlignment="1">
      <alignment horizontal="right" vertical="center"/>
    </xf>
    <xf numFmtId="188" fontId="15" fillId="0" borderId="35" xfId="1" applyNumberFormat="1" applyFont="1" applyBorder="1" applyAlignment="1">
      <alignment horizontal="right" vertical="center" wrapText="1"/>
    </xf>
    <xf numFmtId="188" fontId="15" fillId="0" borderId="6" xfId="0" applyNumberFormat="1" applyFont="1" applyBorder="1" applyAlignment="1">
      <alignment horizontal="right" vertical="center" wrapText="1" readingOrder="1"/>
    </xf>
    <xf numFmtId="188" fontId="15" fillId="0" borderId="4" xfId="1" applyNumberFormat="1" applyFont="1" applyFill="1" applyBorder="1" applyAlignment="1">
      <alignment horizontal="center" vertical="center"/>
    </xf>
    <xf numFmtId="188" fontId="14" fillId="0" borderId="4" xfId="0" applyNumberFormat="1" applyFont="1" applyBorder="1" applyAlignment="1">
      <alignment horizontal="right" vertical="center" wrapText="1" readingOrder="1"/>
    </xf>
    <xf numFmtId="188" fontId="15" fillId="0" borderId="34" xfId="0" applyNumberFormat="1" applyFont="1" applyBorder="1" applyAlignment="1">
      <alignment horizontal="right" vertical="center" wrapText="1"/>
    </xf>
    <xf numFmtId="0" fontId="5" fillId="0" borderId="22" xfId="0" applyFont="1" applyBorder="1" applyAlignment="1">
      <alignment vertical="center"/>
    </xf>
    <xf numFmtId="188" fontId="4" fillId="0" borderId="19" xfId="0" applyNumberFormat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2" fontId="4" fillId="0" borderId="19" xfId="0" applyNumberFormat="1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5" fillId="0" borderId="22" xfId="0" applyFont="1" applyBorder="1" applyAlignment="1">
      <alignment horizontal="left" vertical="center"/>
    </xf>
    <xf numFmtId="188" fontId="5" fillId="0" borderId="20" xfId="1" applyNumberFormat="1" applyFont="1" applyFill="1" applyBorder="1" applyAlignment="1">
      <alignment horizontal="right" vertical="center"/>
    </xf>
    <xf numFmtId="188" fontId="5" fillId="0" borderId="18" xfId="1" applyNumberFormat="1" applyFont="1" applyFill="1" applyBorder="1" applyAlignment="1">
      <alignment horizontal="right" vertical="center"/>
    </xf>
    <xf numFmtId="188" fontId="5" fillId="0" borderId="21" xfId="1" applyNumberFormat="1" applyFont="1" applyFill="1" applyBorder="1" applyAlignment="1">
      <alignment horizontal="right" vertical="center"/>
    </xf>
    <xf numFmtId="4" fontId="5" fillId="0" borderId="20" xfId="1" applyNumberFormat="1" applyFont="1" applyFill="1" applyBorder="1" applyAlignment="1">
      <alignment horizontal="center" vertical="center"/>
    </xf>
    <xf numFmtId="4" fontId="5" fillId="0" borderId="22" xfId="1" applyNumberFormat="1" applyFont="1" applyFill="1" applyBorder="1" applyAlignment="1">
      <alignment horizontal="center" vertical="center"/>
    </xf>
    <xf numFmtId="2" fontId="5" fillId="0" borderId="18" xfId="1" applyNumberFormat="1" applyFont="1" applyFill="1" applyBorder="1" applyAlignment="1">
      <alignment horizontal="center" vertical="center"/>
    </xf>
    <xf numFmtId="187" fontId="4" fillId="0" borderId="20" xfId="0" applyNumberFormat="1" applyFont="1" applyBorder="1" applyAlignment="1">
      <alignment vertical="center"/>
    </xf>
    <xf numFmtId="188" fontId="4" fillId="0" borderId="0" xfId="0" applyNumberFormat="1" applyFont="1" applyAlignment="1">
      <alignment vertical="center"/>
    </xf>
    <xf numFmtId="187" fontId="4" fillId="0" borderId="0" xfId="1" applyFont="1" applyFill="1" applyAlignment="1">
      <alignment vertical="center"/>
    </xf>
    <xf numFmtId="2" fontId="5" fillId="0" borderId="21" xfId="1" applyNumberFormat="1" applyFont="1" applyFill="1" applyBorder="1" applyAlignment="1">
      <alignment horizontal="center" vertical="center"/>
    </xf>
    <xf numFmtId="4" fontId="5" fillId="0" borderId="18" xfId="1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187" fontId="5" fillId="0" borderId="0" xfId="1" applyFont="1" applyFill="1" applyAlignment="1">
      <alignment vertical="center"/>
    </xf>
    <xf numFmtId="0" fontId="4" fillId="0" borderId="22" xfId="0" applyFont="1" applyBorder="1" applyAlignment="1">
      <alignment horizontal="left" vertical="center"/>
    </xf>
    <xf numFmtId="188" fontId="4" fillId="0" borderId="20" xfId="1" applyNumberFormat="1" applyFont="1" applyFill="1" applyBorder="1" applyAlignment="1">
      <alignment horizontal="right" vertical="center"/>
    </xf>
    <xf numFmtId="188" fontId="4" fillId="0" borderId="18" xfId="1" applyNumberFormat="1" applyFont="1" applyFill="1" applyBorder="1" applyAlignment="1">
      <alignment horizontal="right" vertical="center"/>
    </xf>
    <xf numFmtId="188" fontId="4" fillId="0" borderId="21" xfId="1" applyNumberFormat="1" applyFont="1" applyFill="1" applyBorder="1" applyAlignment="1">
      <alignment horizontal="right" vertical="center"/>
    </xf>
    <xf numFmtId="4" fontId="4" fillId="0" borderId="20" xfId="1" applyNumberFormat="1" applyFont="1" applyFill="1" applyBorder="1" applyAlignment="1">
      <alignment horizontal="center" vertical="center"/>
    </xf>
    <xf numFmtId="4" fontId="4" fillId="0" borderId="22" xfId="1" applyNumberFormat="1" applyFont="1" applyFill="1" applyBorder="1" applyAlignment="1">
      <alignment horizontal="center" vertical="center"/>
    </xf>
    <xf numFmtId="4" fontId="4" fillId="0" borderId="18" xfId="1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188" fontId="4" fillId="0" borderId="21" xfId="3" applyNumberFormat="1" applyFont="1" applyBorder="1" applyAlignment="1">
      <alignment vertical="center"/>
    </xf>
    <xf numFmtId="188" fontId="4" fillId="0" borderId="18" xfId="3" applyNumberFormat="1" applyFont="1" applyBorder="1" applyAlignment="1">
      <alignment vertical="center"/>
    </xf>
    <xf numFmtId="188" fontId="4" fillId="0" borderId="26" xfId="3" applyNumberFormat="1" applyFont="1" applyBorder="1" applyAlignment="1">
      <alignment vertical="center"/>
    </xf>
    <xf numFmtId="4" fontId="10" fillId="0" borderId="20" xfId="1" applyNumberFormat="1" applyFont="1" applyFill="1" applyBorder="1" applyAlignment="1">
      <alignment horizontal="center" vertical="center"/>
    </xf>
    <xf numFmtId="4" fontId="10" fillId="0" borderId="22" xfId="1" applyNumberFormat="1" applyFont="1" applyFill="1" applyBorder="1" applyAlignment="1">
      <alignment horizontal="center" vertical="center"/>
    </xf>
    <xf numFmtId="188" fontId="4" fillId="0" borderId="36" xfId="1" applyNumberFormat="1" applyFont="1" applyFill="1" applyBorder="1" applyAlignment="1">
      <alignment horizontal="right" vertical="center"/>
    </xf>
    <xf numFmtId="2" fontId="4" fillId="0" borderId="18" xfId="1" applyNumberFormat="1" applyFont="1" applyFill="1" applyBorder="1" applyAlignment="1">
      <alignment vertical="center"/>
    </xf>
    <xf numFmtId="188" fontId="4" fillId="0" borderId="0" xfId="1" applyNumberFormat="1" applyFont="1" applyFill="1" applyAlignment="1">
      <alignment vertical="center"/>
    </xf>
    <xf numFmtId="4" fontId="4" fillId="0" borderId="37" xfId="1" applyNumberFormat="1" applyFont="1" applyFill="1" applyBorder="1" applyAlignment="1">
      <alignment horizontal="center" vertical="center"/>
    </xf>
    <xf numFmtId="4" fontId="10" fillId="0" borderId="18" xfId="1" applyNumberFormat="1" applyFont="1" applyFill="1" applyBorder="1" applyAlignment="1">
      <alignment horizontal="center" vertical="center"/>
    </xf>
    <xf numFmtId="188" fontId="5" fillId="0" borderId="36" xfId="1" applyNumberFormat="1" applyFont="1" applyFill="1" applyBorder="1" applyAlignment="1">
      <alignment horizontal="right" vertical="center"/>
    </xf>
    <xf numFmtId="2" fontId="5" fillId="0" borderId="18" xfId="1" applyNumberFormat="1" applyFont="1" applyFill="1" applyBorder="1" applyAlignment="1">
      <alignment vertical="center"/>
    </xf>
    <xf numFmtId="2" fontId="4" fillId="0" borderId="18" xfId="1" applyNumberFormat="1" applyFont="1" applyFill="1" applyBorder="1" applyAlignment="1">
      <alignment horizontal="center" vertical="center"/>
    </xf>
    <xf numFmtId="188" fontId="5" fillId="0" borderId="19" xfId="0" applyNumberFormat="1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14" fillId="0" borderId="19" xfId="0" applyFont="1" applyBorder="1" applyAlignment="1">
      <alignment horizontal="left" vertical="center"/>
    </xf>
    <xf numFmtId="188" fontId="5" fillId="0" borderId="19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6" fillId="0" borderId="18" xfId="0" applyFont="1" applyBorder="1" applyAlignment="1">
      <alignment horizontal="center" vertical="center"/>
    </xf>
    <xf numFmtId="188" fontId="6" fillId="0" borderId="21" xfId="1" applyNumberFormat="1" applyFont="1" applyFill="1" applyBorder="1" applyAlignment="1">
      <alignment horizontal="center" vertical="center" wrapText="1"/>
    </xf>
    <xf numFmtId="2" fontId="6" fillId="0" borderId="20" xfId="1" applyNumberFormat="1" applyFont="1" applyFill="1" applyBorder="1" applyAlignment="1">
      <alignment horizontal="center" vertical="center" wrapText="1"/>
    </xf>
    <xf numFmtId="188" fontId="6" fillId="0" borderId="20" xfId="1" applyNumberFormat="1" applyFont="1" applyFill="1" applyBorder="1" applyAlignment="1">
      <alignment horizontal="center" vertical="center" wrapText="1"/>
    </xf>
    <xf numFmtId="2" fontId="6" fillId="0" borderId="38" xfId="0" applyNumberFormat="1" applyFont="1" applyBorder="1" applyAlignment="1">
      <alignment horizontal="center" vertical="center" wrapText="1"/>
    </xf>
    <xf numFmtId="49" fontId="18" fillId="0" borderId="38" xfId="0" applyNumberFormat="1" applyFont="1" applyBorder="1" applyAlignment="1">
      <alignment horizontal="center" vertical="center" wrapText="1"/>
    </xf>
    <xf numFmtId="188" fontId="6" fillId="0" borderId="38" xfId="1" applyNumberFormat="1" applyFont="1" applyFill="1" applyBorder="1" applyAlignment="1">
      <alignment horizontal="center" vertical="center" wrapText="1"/>
    </xf>
    <xf numFmtId="188" fontId="6" fillId="0" borderId="38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4" fillId="0" borderId="39" xfId="0" applyFont="1" applyBorder="1" applyAlignment="1">
      <alignment horizontal="center" vertical="center"/>
    </xf>
    <xf numFmtId="188" fontId="19" fillId="0" borderId="6" xfId="0" applyNumberFormat="1" applyFont="1" applyBorder="1" applyAlignment="1">
      <alignment horizontal="right" vertical="center"/>
    </xf>
    <xf numFmtId="188" fontId="19" fillId="0" borderId="6" xfId="3" applyNumberFormat="1" applyFont="1" applyBorder="1" applyAlignment="1">
      <alignment horizontal="center" vertical="center"/>
    </xf>
    <xf numFmtId="187" fontId="4" fillId="0" borderId="5" xfId="1" applyFont="1" applyFill="1" applyBorder="1" applyAlignment="1">
      <alignment horizontal="center" vertical="center"/>
    </xf>
    <xf numFmtId="188" fontId="4" fillId="0" borderId="5" xfId="1" applyNumberFormat="1" applyFont="1" applyFill="1" applyBorder="1" applyAlignment="1">
      <alignment horizontal="right" vertical="center"/>
    </xf>
    <xf numFmtId="188" fontId="19" fillId="0" borderId="5" xfId="3" applyNumberFormat="1" applyFont="1" applyBorder="1" applyAlignment="1">
      <alignment horizontal="center" vertical="center"/>
    </xf>
    <xf numFmtId="188" fontId="4" fillId="0" borderId="5" xfId="0" applyNumberFormat="1" applyFont="1" applyBorder="1" applyAlignment="1">
      <alignment horizontal="center" vertical="center"/>
    </xf>
    <xf numFmtId="188" fontId="4" fillId="0" borderId="38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88" fontId="19" fillId="5" borderId="5" xfId="3" applyNumberFormat="1" applyFont="1" applyFill="1" applyBorder="1" applyAlignment="1">
      <alignment horizontal="center" vertical="center"/>
    </xf>
    <xf numFmtId="187" fontId="4" fillId="0" borderId="0" xfId="1" applyFont="1" applyFill="1" applyBorder="1" applyAlignment="1">
      <alignment horizontal="right" vertical="center"/>
    </xf>
    <xf numFmtId="189" fontId="4" fillId="0" borderId="0" xfId="0" applyNumberFormat="1" applyFont="1" applyAlignment="1">
      <alignment horizontal="right" vertical="center"/>
    </xf>
    <xf numFmtId="187" fontId="4" fillId="0" borderId="0" xfId="1" applyFont="1" applyFill="1" applyBorder="1" applyAlignment="1">
      <alignment vertical="center"/>
    </xf>
    <xf numFmtId="188" fontId="4" fillId="0" borderId="0" xfId="1" applyNumberFormat="1" applyFont="1" applyFill="1" applyBorder="1" applyAlignment="1">
      <alignment vertical="center"/>
    </xf>
    <xf numFmtId="2" fontId="4" fillId="0" borderId="0" xfId="0" applyNumberFormat="1" applyFont="1" applyAlignment="1">
      <alignment horizontal="right" vertical="center"/>
    </xf>
    <xf numFmtId="2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188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88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188" fontId="21" fillId="0" borderId="40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188" fontId="21" fillId="0" borderId="4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88" fontId="21" fillId="0" borderId="0" xfId="0" applyNumberFormat="1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42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center" vertical="center" wrapText="1"/>
    </xf>
    <xf numFmtId="2" fontId="21" fillId="0" borderId="0" xfId="0" applyNumberFormat="1" applyFont="1" applyAlignment="1">
      <alignment horizontal="right" vertical="center"/>
    </xf>
    <xf numFmtId="0" fontId="20" fillId="0" borderId="42" xfId="0" applyFont="1" applyBorder="1" applyAlignment="1">
      <alignment vertical="center" wrapText="1"/>
    </xf>
    <xf numFmtId="187" fontId="21" fillId="0" borderId="6" xfId="1" applyFont="1" applyFill="1" applyBorder="1" applyAlignment="1">
      <alignment vertical="center" readingOrder="1"/>
    </xf>
    <xf numFmtId="2" fontId="21" fillId="0" borderId="43" xfId="1" applyNumberFormat="1" applyFont="1" applyBorder="1" applyAlignment="1">
      <alignment horizontal="center" vertical="center"/>
    </xf>
    <xf numFmtId="2" fontId="21" fillId="3" borderId="6" xfId="0" applyNumberFormat="1" applyFont="1" applyFill="1" applyBorder="1" applyAlignment="1">
      <alignment horizontal="center" vertical="center"/>
    </xf>
    <xf numFmtId="187" fontId="21" fillId="0" borderId="43" xfId="0" applyNumberFormat="1" applyFont="1" applyBorder="1" applyAlignment="1">
      <alignment horizontal="center" vertical="center" wrapText="1"/>
    </xf>
    <xf numFmtId="187" fontId="20" fillId="0" borderId="43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right" vertical="center"/>
    </xf>
    <xf numFmtId="187" fontId="21" fillId="0" borderId="43" xfId="1" applyFont="1" applyBorder="1" applyAlignment="1">
      <alignment horizontal="center" vertical="center" wrapText="1"/>
    </xf>
    <xf numFmtId="187" fontId="21" fillId="0" borderId="0" xfId="1" applyFont="1" applyFill="1" applyAlignment="1">
      <alignment vertical="center"/>
    </xf>
    <xf numFmtId="187" fontId="21" fillId="0" borderId="4" xfId="1" applyFont="1" applyFill="1" applyBorder="1" applyAlignment="1">
      <alignment vertical="center" readingOrder="1"/>
    </xf>
    <xf numFmtId="187" fontId="21" fillId="0" borderId="0" xfId="1" applyFont="1" applyFill="1" applyBorder="1" applyAlignment="1">
      <alignment vertical="center" readingOrder="1"/>
    </xf>
    <xf numFmtId="188" fontId="21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 wrapText="1"/>
    </xf>
    <xf numFmtId="188" fontId="21" fillId="0" borderId="0" xfId="0" applyNumberFormat="1" applyFont="1" applyAlignment="1">
      <alignment horizontal="right" vertical="center"/>
    </xf>
    <xf numFmtId="188" fontId="21" fillId="0" borderId="0" xfId="1" applyNumberFormat="1" applyFont="1" applyFill="1" applyBorder="1" applyAlignment="1">
      <alignment horizontal="right" vertical="center"/>
    </xf>
    <xf numFmtId="187" fontId="21" fillId="0" borderId="0" xfId="1" applyFont="1" applyFill="1" applyBorder="1" applyAlignment="1">
      <alignment horizontal="right" vertical="center"/>
    </xf>
    <xf numFmtId="187" fontId="21" fillId="0" borderId="0" xfId="1" applyFont="1" applyFill="1" applyBorder="1" applyAlignment="1">
      <alignment horizontal="center" vertical="center"/>
    </xf>
    <xf numFmtId="0" fontId="22" fillId="0" borderId="42" xfId="0" applyFont="1" applyBorder="1" applyAlignment="1">
      <alignment vertical="center" wrapText="1"/>
    </xf>
    <xf numFmtId="188" fontId="22" fillId="0" borderId="43" xfId="1" applyNumberFormat="1" applyFont="1" applyBorder="1" applyAlignment="1">
      <alignment horizontal="right" vertical="center"/>
    </xf>
    <xf numFmtId="188" fontId="22" fillId="0" borderId="43" xfId="0" applyNumberFormat="1" applyFont="1" applyBorder="1" applyAlignment="1">
      <alignment horizontal="right" vertical="center"/>
    </xf>
    <xf numFmtId="4" fontId="22" fillId="0" borderId="43" xfId="0" applyNumberFormat="1" applyFont="1" applyBorder="1" applyAlignment="1">
      <alignment horizontal="center" vertical="center" wrapText="1"/>
    </xf>
    <xf numFmtId="0" fontId="21" fillId="0" borderId="42" xfId="0" applyFont="1" applyBorder="1" applyAlignment="1">
      <alignment vertical="center" wrapText="1"/>
    </xf>
    <xf numFmtId="188" fontId="21" fillId="0" borderId="43" xfId="1" applyNumberFormat="1" applyFont="1" applyBorder="1" applyAlignment="1">
      <alignment horizontal="right" vertical="center"/>
    </xf>
    <xf numFmtId="4" fontId="21" fillId="0" borderId="43" xfId="0" applyNumberFormat="1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right" vertical="center"/>
    </xf>
    <xf numFmtId="2" fontId="21" fillId="0" borderId="0" xfId="0" applyNumberFormat="1" applyFont="1" applyAlignment="1">
      <alignment horizontal="center" vertical="center"/>
    </xf>
    <xf numFmtId="4" fontId="20" fillId="0" borderId="42" xfId="0" applyNumberFormat="1" applyFont="1" applyBorder="1" applyAlignment="1">
      <alignment horizontal="center" vertical="center" wrapText="1"/>
    </xf>
    <xf numFmtId="2" fontId="21" fillId="0" borderId="43" xfId="0" applyNumberFormat="1" applyFont="1" applyBorder="1" applyAlignment="1">
      <alignment horizontal="center" vertical="center" wrapText="1"/>
    </xf>
    <xf numFmtId="188" fontId="21" fillId="0" borderId="6" xfId="1" applyNumberFormat="1" applyFont="1" applyFill="1" applyBorder="1" applyAlignment="1">
      <alignment horizontal="center" vertical="center"/>
    </xf>
    <xf numFmtId="2" fontId="21" fillId="0" borderId="6" xfId="0" applyNumberFormat="1" applyFont="1" applyBorder="1" applyAlignment="1">
      <alignment horizontal="center" vertical="center"/>
    </xf>
    <xf numFmtId="2" fontId="22" fillId="6" borderId="44" xfId="0" applyNumberFormat="1" applyFont="1" applyFill="1" applyBorder="1" applyAlignment="1">
      <alignment horizontal="left" vertical="center"/>
    </xf>
    <xf numFmtId="0" fontId="22" fillId="6" borderId="45" xfId="0" applyFont="1" applyFill="1" applyBorder="1" applyAlignment="1">
      <alignment vertical="center"/>
    </xf>
    <xf numFmtId="0" fontId="23" fillId="6" borderId="45" xfId="0" applyFont="1" applyFill="1" applyBorder="1" applyAlignment="1">
      <alignment vertical="center"/>
    </xf>
    <xf numFmtId="188" fontId="21" fillId="6" borderId="46" xfId="0" applyNumberFormat="1" applyFont="1" applyFill="1" applyBorder="1" applyAlignment="1">
      <alignment horizontal="center" vertical="center"/>
    </xf>
    <xf numFmtId="188" fontId="21" fillId="0" borderId="6" xfId="1" applyNumberFormat="1" applyFont="1" applyFill="1" applyBorder="1" applyAlignment="1">
      <alignment horizontal="right" vertical="center"/>
    </xf>
    <xf numFmtId="188" fontId="22" fillId="0" borderId="6" xfId="0" applyNumberFormat="1" applyFont="1" applyBorder="1" applyAlignment="1">
      <alignment horizontal="center" vertical="center" wrapText="1"/>
    </xf>
    <xf numFmtId="188" fontId="21" fillId="0" borderId="6" xfId="0" applyNumberFormat="1" applyFont="1" applyBorder="1" applyAlignment="1">
      <alignment horizontal="center" vertical="center" wrapText="1"/>
    </xf>
    <xf numFmtId="2" fontId="21" fillId="6" borderId="47" xfId="0" applyNumberFormat="1" applyFont="1" applyFill="1" applyBorder="1" applyAlignment="1">
      <alignment horizontal="left" vertical="center"/>
    </xf>
    <xf numFmtId="0" fontId="21" fillId="6" borderId="47" xfId="0" applyFont="1" applyFill="1" applyBorder="1" applyAlignment="1">
      <alignment vertical="center"/>
    </xf>
    <xf numFmtId="0" fontId="21" fillId="6" borderId="4" xfId="0" applyFont="1" applyFill="1" applyBorder="1" applyAlignment="1">
      <alignment vertical="center"/>
    </xf>
    <xf numFmtId="188" fontId="21" fillId="6" borderId="3" xfId="1" applyNumberFormat="1" applyFont="1" applyFill="1" applyBorder="1" applyAlignment="1">
      <alignment vertical="center"/>
    </xf>
    <xf numFmtId="187" fontId="21" fillId="0" borderId="6" xfId="1" applyFont="1" applyFill="1" applyBorder="1" applyAlignment="1">
      <alignment horizontal="right" vertical="center"/>
    </xf>
    <xf numFmtId="188" fontId="22" fillId="0" borderId="6" xfId="1" applyNumberFormat="1" applyFont="1" applyFill="1" applyBorder="1" applyAlignment="1">
      <alignment horizontal="right" vertical="center"/>
    </xf>
    <xf numFmtId="188" fontId="22" fillId="6" borderId="6" xfId="1" applyNumberFormat="1" applyFont="1" applyFill="1" applyBorder="1" applyAlignment="1">
      <alignment horizontal="right" vertical="center"/>
    </xf>
    <xf numFmtId="188" fontId="21" fillId="6" borderId="6" xfId="1" applyNumberFormat="1" applyFont="1" applyFill="1" applyBorder="1" applyAlignment="1">
      <alignment horizontal="center" vertical="center"/>
    </xf>
    <xf numFmtId="188" fontId="21" fillId="0" borderId="0" xfId="1" applyNumberFormat="1" applyFont="1" applyFill="1" applyAlignment="1">
      <alignment horizontal="right" vertical="center"/>
    </xf>
    <xf numFmtId="187" fontId="21" fillId="0" borderId="0" xfId="1" applyFont="1" applyFill="1" applyAlignment="1">
      <alignment horizontal="right" vertical="center"/>
    </xf>
    <xf numFmtId="2" fontId="21" fillId="6" borderId="1" xfId="0" applyNumberFormat="1" applyFont="1" applyFill="1" applyBorder="1" applyAlignment="1">
      <alignment horizontal="left" vertical="center"/>
    </xf>
    <xf numFmtId="0" fontId="21" fillId="6" borderId="1" xfId="0" applyFont="1" applyFill="1" applyBorder="1" applyAlignment="1">
      <alignment vertical="center"/>
    </xf>
    <xf numFmtId="0" fontId="21" fillId="6" borderId="48" xfId="0" applyFont="1" applyFill="1" applyBorder="1" applyAlignment="1">
      <alignment vertical="center"/>
    </xf>
    <xf numFmtId="188" fontId="21" fillId="6" borderId="49" xfId="1" applyNumberFormat="1" applyFont="1" applyFill="1" applyBorder="1" applyAlignment="1">
      <alignment vertical="center"/>
    </xf>
    <xf numFmtId="2" fontId="21" fillId="6" borderId="47" xfId="0" applyNumberFormat="1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vertical="center"/>
    </xf>
    <xf numFmtId="188" fontId="22" fillId="6" borderId="3" xfId="1" applyNumberFormat="1" applyFont="1" applyFill="1" applyBorder="1" applyAlignment="1">
      <alignment vertical="center"/>
    </xf>
    <xf numFmtId="9" fontId="21" fillId="0" borderId="0" xfId="2" applyFont="1" applyFill="1" applyAlignment="1">
      <alignment vertical="center"/>
    </xf>
    <xf numFmtId="2" fontId="21" fillId="0" borderId="47" xfId="0" applyNumberFormat="1" applyFont="1" applyBorder="1" applyAlignment="1">
      <alignment horizontal="left" vertical="center"/>
    </xf>
    <xf numFmtId="0" fontId="21" fillId="0" borderId="47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188" fontId="21" fillId="0" borderId="3" xfId="1" applyNumberFormat="1" applyFont="1" applyFill="1" applyBorder="1" applyAlignment="1">
      <alignment vertical="center"/>
    </xf>
    <xf numFmtId="2" fontId="21" fillId="0" borderId="0" xfId="0" applyNumberFormat="1" applyFont="1" applyAlignment="1">
      <alignment horizontal="left" vertical="center"/>
    </xf>
    <xf numFmtId="188" fontId="21" fillId="0" borderId="0" xfId="1" applyNumberFormat="1" applyFont="1" applyFill="1" applyBorder="1" applyAlignment="1">
      <alignment vertical="center"/>
    </xf>
    <xf numFmtId="2" fontId="24" fillId="0" borderId="0" xfId="0" applyNumberFormat="1" applyFont="1" applyAlignment="1">
      <alignment horizontal="right" vertical="center"/>
    </xf>
    <xf numFmtId="0" fontId="25" fillId="0" borderId="40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188" fontId="25" fillId="0" borderId="4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0" borderId="42" xfId="0" applyFont="1" applyBorder="1" applyAlignment="1">
      <alignment vertical="center" wrapText="1"/>
    </xf>
    <xf numFmtId="2" fontId="21" fillId="0" borderId="43" xfId="1" applyNumberFormat="1" applyFont="1" applyBorder="1" applyAlignment="1">
      <alignment horizontal="center" vertical="center" wrapText="1"/>
    </xf>
    <xf numFmtId="187" fontId="26" fillId="0" borderId="43" xfId="1" applyFont="1" applyBorder="1" applyAlignment="1">
      <alignment horizontal="right" vertical="center" wrapText="1"/>
    </xf>
    <xf numFmtId="187" fontId="21" fillId="0" borderId="43" xfId="1" applyFont="1" applyBorder="1" applyAlignment="1">
      <alignment horizontal="right" vertical="center" wrapText="1"/>
    </xf>
    <xf numFmtId="187" fontId="25" fillId="0" borderId="43" xfId="1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right" vertical="center" wrapText="1"/>
    </xf>
    <xf numFmtId="187" fontId="26" fillId="0" borderId="43" xfId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 wrapText="1"/>
    </xf>
    <xf numFmtId="188" fontId="22" fillId="0" borderId="6" xfId="0" applyNumberFormat="1" applyFont="1" applyBorder="1" applyAlignment="1">
      <alignment horizontal="right" vertical="center" wrapText="1"/>
    </xf>
    <xf numFmtId="187" fontId="22" fillId="0" borderId="6" xfId="1" applyFont="1" applyBorder="1" applyAlignment="1">
      <alignment horizontal="center" vertical="center" wrapText="1"/>
    </xf>
    <xf numFmtId="2" fontId="22" fillId="0" borderId="6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88" fontId="22" fillId="0" borderId="0" xfId="0" applyNumberFormat="1" applyFont="1" applyAlignment="1">
      <alignment vertical="center"/>
    </xf>
    <xf numFmtId="188" fontId="22" fillId="0" borderId="0" xfId="0" applyNumberFormat="1" applyFont="1" applyAlignment="1">
      <alignment horizontal="right" vertical="center"/>
    </xf>
    <xf numFmtId="0" fontId="25" fillId="0" borderId="6" xfId="0" applyFont="1" applyBorder="1" applyAlignment="1">
      <alignment horizontal="left" vertical="center" wrapText="1"/>
    </xf>
    <xf numFmtId="188" fontId="21" fillId="0" borderId="6" xfId="0" applyNumberFormat="1" applyFont="1" applyBorder="1" applyAlignment="1">
      <alignment horizontal="right" vertical="center" wrapText="1"/>
    </xf>
    <xf numFmtId="187" fontId="21" fillId="0" borderId="6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/>
    </xf>
    <xf numFmtId="0" fontId="25" fillId="0" borderId="6" xfId="0" applyFont="1" applyBorder="1" applyAlignment="1">
      <alignment horizontal="left" vertical="center"/>
    </xf>
    <xf numFmtId="0" fontId="22" fillId="7" borderId="0" xfId="0" applyFont="1" applyFill="1" applyAlignment="1">
      <alignment vertical="center"/>
    </xf>
    <xf numFmtId="188" fontId="21" fillId="0" borderId="51" xfId="0" applyNumberFormat="1" applyFont="1" applyBorder="1" applyAlignment="1">
      <alignment horizontal="center" vertical="center" wrapText="1"/>
    </xf>
    <xf numFmtId="188" fontId="21" fillId="0" borderId="52" xfId="0" applyNumberFormat="1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43" xfId="0" applyFont="1" applyBorder="1" applyAlignment="1">
      <alignment vertical="center" wrapText="1"/>
    </xf>
    <xf numFmtId="188" fontId="21" fillId="0" borderId="43" xfId="1" applyNumberFormat="1" applyFont="1" applyBorder="1" applyAlignment="1">
      <alignment horizontal="right" vertical="center" wrapText="1"/>
    </xf>
    <xf numFmtId="187" fontId="21" fillId="0" borderId="43" xfId="1" applyFont="1" applyBorder="1" applyAlignment="1">
      <alignment horizontal="center" vertical="center"/>
    </xf>
    <xf numFmtId="2" fontId="20" fillId="0" borderId="43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/>
    </xf>
    <xf numFmtId="4" fontId="22" fillId="0" borderId="6" xfId="0" applyNumberFormat="1" applyFont="1" applyBorder="1" applyAlignment="1">
      <alignment horizontal="right" vertical="center" wrapText="1"/>
    </xf>
    <xf numFmtId="4" fontId="28" fillId="0" borderId="6" xfId="0" applyNumberFormat="1" applyFont="1" applyBorder="1" applyAlignment="1">
      <alignment horizontal="right" vertical="center" wrapText="1"/>
    </xf>
    <xf numFmtId="0" fontId="21" fillId="0" borderId="3" xfId="0" applyFont="1" applyBorder="1" applyAlignment="1">
      <alignment horizontal="left" vertical="center"/>
    </xf>
    <xf numFmtId="4" fontId="21" fillId="0" borderId="6" xfId="0" applyNumberFormat="1" applyFont="1" applyBorder="1" applyAlignment="1">
      <alignment horizontal="right" vertical="center" wrapText="1"/>
    </xf>
    <xf numFmtId="4" fontId="20" fillId="0" borderId="6" xfId="0" applyNumberFormat="1" applyFont="1" applyBorder="1" applyAlignment="1">
      <alignment horizontal="right" vertical="center" wrapText="1"/>
    </xf>
    <xf numFmtId="0" fontId="29" fillId="0" borderId="0" xfId="0" applyFont="1" applyAlignment="1">
      <alignment vertical="center"/>
    </xf>
    <xf numFmtId="0" fontId="21" fillId="0" borderId="53" xfId="0" applyFont="1" applyBorder="1" applyAlignment="1">
      <alignment horizontal="center" vertical="center" wrapText="1"/>
    </xf>
    <xf numFmtId="0" fontId="29" fillId="0" borderId="51" xfId="0" applyFont="1" applyBorder="1" applyAlignment="1">
      <alignment horizontal="center" vertical="center" wrapText="1"/>
    </xf>
    <xf numFmtId="0" fontId="29" fillId="0" borderId="42" xfId="0" applyFont="1" applyBorder="1" applyAlignment="1">
      <alignment vertical="center" wrapText="1"/>
    </xf>
    <xf numFmtId="4" fontId="21" fillId="0" borderId="43" xfId="0" applyNumberFormat="1" applyFont="1" applyBorder="1" applyAlignment="1">
      <alignment horizontal="right" vertical="center" wrapText="1"/>
    </xf>
    <xf numFmtId="4" fontId="29" fillId="0" borderId="43" xfId="0" applyNumberFormat="1" applyFont="1" applyBorder="1" applyAlignment="1">
      <alignment horizontal="right" vertical="center" wrapText="1"/>
    </xf>
    <xf numFmtId="187" fontId="21" fillId="0" borderId="43" xfId="0" applyNumberFormat="1" applyFont="1" applyBorder="1" applyAlignment="1">
      <alignment horizontal="right" vertical="center" wrapText="1"/>
    </xf>
    <xf numFmtId="0" fontId="30" fillId="8" borderId="55" xfId="0" applyFont="1" applyFill="1" applyBorder="1" applyAlignment="1">
      <alignment horizontal="center" vertical="center" wrapText="1" readingOrder="1"/>
    </xf>
    <xf numFmtId="0" fontId="22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1" fillId="9" borderId="57" xfId="0" applyFont="1" applyFill="1" applyBorder="1" applyAlignment="1">
      <alignment horizontal="left" vertical="center" readingOrder="1"/>
    </xf>
    <xf numFmtId="188" fontId="22" fillId="9" borderId="58" xfId="0" applyNumberFormat="1" applyFont="1" applyFill="1" applyBorder="1" applyAlignment="1">
      <alignment horizontal="left" vertical="center" wrapText="1" readingOrder="1"/>
    </xf>
    <xf numFmtId="0" fontId="22" fillId="9" borderId="58" xfId="0" applyFont="1" applyFill="1" applyBorder="1" applyAlignment="1">
      <alignment horizontal="left" vertical="center" wrapText="1" readingOrder="1"/>
    </xf>
    <xf numFmtId="0" fontId="31" fillId="9" borderId="59" xfId="0" applyFont="1" applyFill="1" applyBorder="1" applyAlignment="1">
      <alignment horizontal="left" vertical="center" wrapText="1" readingOrder="1"/>
    </xf>
    <xf numFmtId="0" fontId="21" fillId="0" borderId="0" xfId="0" applyFont="1" applyAlignment="1">
      <alignment horizontal="center" vertical="center"/>
    </xf>
    <xf numFmtId="188" fontId="21" fillId="0" borderId="0" xfId="0" applyNumberFormat="1" applyFont="1" applyAlignment="1">
      <alignment horizontal="center" vertical="center"/>
    </xf>
    <xf numFmtId="0" fontId="31" fillId="10" borderId="60" xfId="0" applyFont="1" applyFill="1" applyBorder="1" applyAlignment="1">
      <alignment horizontal="center" vertical="center" wrapText="1" readingOrder="1"/>
    </xf>
    <xf numFmtId="188" fontId="22" fillId="10" borderId="60" xfId="0" applyNumberFormat="1" applyFont="1" applyFill="1" applyBorder="1" applyAlignment="1">
      <alignment horizontal="center" vertical="center" wrapText="1" readingOrder="1"/>
    </xf>
    <xf numFmtId="0" fontId="22" fillId="10" borderId="60" xfId="0" applyFont="1" applyFill="1" applyBorder="1" applyAlignment="1">
      <alignment horizontal="center" vertical="center" wrapText="1" readingOrder="1"/>
    </xf>
    <xf numFmtId="188" fontId="22" fillId="10" borderId="60" xfId="0" applyNumberFormat="1" applyFont="1" applyFill="1" applyBorder="1" applyAlignment="1">
      <alignment horizontal="right" vertical="center" wrapText="1" readingOrder="1"/>
    </xf>
    <xf numFmtId="2" fontId="22" fillId="10" borderId="60" xfId="1" applyNumberFormat="1" applyFont="1" applyFill="1" applyBorder="1" applyAlignment="1">
      <alignment horizontal="center" vertical="center" wrapText="1" readingOrder="1"/>
    </xf>
    <xf numFmtId="187" fontId="22" fillId="10" borderId="60" xfId="1" applyFont="1" applyFill="1" applyBorder="1" applyAlignment="1">
      <alignment horizontal="right" vertical="center" wrapText="1" readingOrder="1"/>
    </xf>
    <xf numFmtId="2" fontId="31" fillId="10" borderId="60" xfId="1" applyNumberFormat="1" applyFont="1" applyFill="1" applyBorder="1" applyAlignment="1">
      <alignment horizontal="center" vertical="center" wrapText="1" readingOrder="1"/>
    </xf>
    <xf numFmtId="188" fontId="21" fillId="0" borderId="0" xfId="1" applyNumberFormat="1" applyFont="1" applyFill="1" applyAlignment="1">
      <alignment horizontal="center" vertical="center"/>
    </xf>
    <xf numFmtId="0" fontId="31" fillId="9" borderId="60" xfId="0" applyFont="1" applyFill="1" applyBorder="1" applyAlignment="1">
      <alignment horizontal="center" vertical="center" wrapText="1" readingOrder="1"/>
    </xf>
    <xf numFmtId="0" fontId="22" fillId="9" borderId="60" xfId="0" applyFont="1" applyFill="1" applyBorder="1" applyAlignment="1">
      <alignment horizontal="center" vertical="center" wrapText="1" readingOrder="1"/>
    </xf>
    <xf numFmtId="2" fontId="22" fillId="9" borderId="60" xfId="1" applyNumberFormat="1" applyFont="1" applyFill="1" applyBorder="1" applyAlignment="1">
      <alignment horizontal="center" vertical="center" wrapText="1" readingOrder="1"/>
    </xf>
    <xf numFmtId="0" fontId="31" fillId="9" borderId="61" xfId="0" applyFont="1" applyFill="1" applyBorder="1" applyAlignment="1">
      <alignment horizontal="left" vertical="center" wrapText="1" readingOrder="1"/>
    </xf>
    <xf numFmtId="188" fontId="22" fillId="9" borderId="62" xfId="0" applyNumberFormat="1" applyFont="1" applyFill="1" applyBorder="1" applyAlignment="1">
      <alignment horizontal="left" vertical="center" wrapText="1" readingOrder="1"/>
    </xf>
    <xf numFmtId="0" fontId="22" fillId="9" borderId="62" xfId="0" applyFont="1" applyFill="1" applyBorder="1" applyAlignment="1">
      <alignment horizontal="left" vertical="center" wrapText="1" readingOrder="1"/>
    </xf>
    <xf numFmtId="0" fontId="31" fillId="9" borderId="63" xfId="0" applyFont="1" applyFill="1" applyBorder="1" applyAlignment="1">
      <alignment horizontal="left" vertical="center" wrapText="1" readingOrder="1"/>
    </xf>
    <xf numFmtId="0" fontId="31" fillId="10" borderId="60" xfId="0" applyFont="1" applyFill="1" applyBorder="1" applyAlignment="1">
      <alignment horizontal="left" vertical="center" wrapText="1" readingOrder="1"/>
    </xf>
    <xf numFmtId="0" fontId="22" fillId="10" borderId="60" xfId="0" applyFont="1" applyFill="1" applyBorder="1" applyAlignment="1">
      <alignment horizontal="right" vertical="center" wrapText="1" readingOrder="1"/>
    </xf>
    <xf numFmtId="2" fontId="22" fillId="10" borderId="60" xfId="0" applyNumberFormat="1" applyFont="1" applyFill="1" applyBorder="1" applyAlignment="1">
      <alignment horizontal="center" vertical="center" wrapText="1" readingOrder="1"/>
    </xf>
    <xf numFmtId="2" fontId="31" fillId="10" borderId="60" xfId="0" applyNumberFormat="1" applyFont="1" applyFill="1" applyBorder="1" applyAlignment="1">
      <alignment horizontal="center" vertical="center" wrapText="1" readingOrder="1"/>
    </xf>
    <xf numFmtId="0" fontId="30" fillId="8" borderId="61" xfId="0" applyFont="1" applyFill="1" applyBorder="1" applyAlignment="1">
      <alignment horizontal="left" vertical="center" readingOrder="1"/>
    </xf>
    <xf numFmtId="188" fontId="22" fillId="8" borderId="62" xfId="0" applyNumberFormat="1" applyFont="1" applyFill="1" applyBorder="1" applyAlignment="1">
      <alignment horizontal="left" vertical="center" wrapText="1" readingOrder="1"/>
    </xf>
    <xf numFmtId="0" fontId="22" fillId="8" borderId="62" xfId="0" applyFont="1" applyFill="1" applyBorder="1" applyAlignment="1">
      <alignment horizontal="left" vertical="center" wrapText="1" readingOrder="1"/>
    </xf>
    <xf numFmtId="0" fontId="30" fillId="8" borderId="63" xfId="0" applyFont="1" applyFill="1" applyBorder="1" applyAlignment="1">
      <alignment horizontal="left" vertical="center" wrapText="1" readingOrder="1"/>
    </xf>
    <xf numFmtId="0" fontId="31" fillId="11" borderId="60" xfId="0" applyFont="1" applyFill="1" applyBorder="1" applyAlignment="1">
      <alignment horizontal="left" vertical="center" wrapText="1" readingOrder="1"/>
    </xf>
    <xf numFmtId="188" fontId="22" fillId="11" borderId="60" xfId="0" applyNumberFormat="1" applyFont="1" applyFill="1" applyBorder="1" applyAlignment="1">
      <alignment horizontal="right" vertical="center" readingOrder="1"/>
    </xf>
    <xf numFmtId="2" fontId="22" fillId="11" borderId="60" xfId="1" applyNumberFormat="1" applyFont="1" applyFill="1" applyBorder="1" applyAlignment="1">
      <alignment horizontal="center" vertical="center" readingOrder="1"/>
    </xf>
    <xf numFmtId="2" fontId="31" fillId="11" borderId="60" xfId="1" applyNumberFormat="1" applyFont="1" applyFill="1" applyBorder="1" applyAlignment="1">
      <alignment horizontal="center" vertical="center" wrapText="1" readingOrder="1"/>
    </xf>
    <xf numFmtId="0" fontId="31" fillId="11" borderId="60" xfId="0" applyFont="1" applyFill="1" applyBorder="1" applyAlignment="1">
      <alignment horizontal="left" vertical="center" readingOrder="1"/>
    </xf>
    <xf numFmtId="2" fontId="31" fillId="11" borderId="60" xfId="1" applyNumberFormat="1" applyFont="1" applyFill="1" applyBorder="1" applyAlignment="1">
      <alignment horizontal="center" vertical="center" readingOrder="1"/>
    </xf>
    <xf numFmtId="188" fontId="22" fillId="11" borderId="60" xfId="0" applyNumberFormat="1" applyFont="1" applyFill="1" applyBorder="1" applyAlignment="1">
      <alignment horizontal="right" vertical="center" wrapText="1" readingOrder="1"/>
    </xf>
    <xf numFmtId="15" fontId="32" fillId="0" borderId="0" xfId="0" applyNumberFormat="1" applyFont="1" applyAlignment="1">
      <alignment horizontal="left" vertical="center" indent="1"/>
    </xf>
    <xf numFmtId="188" fontId="0" fillId="0" borderId="0" xfId="0" applyNumberFormat="1"/>
    <xf numFmtId="0" fontId="2" fillId="0" borderId="6" xfId="0" applyFont="1" applyBorder="1"/>
    <xf numFmtId="0" fontId="33" fillId="0" borderId="6" xfId="0" applyFont="1" applyBorder="1"/>
    <xf numFmtId="187" fontId="34" fillId="0" borderId="6" xfId="1" applyFont="1" applyFill="1" applyBorder="1" applyAlignment="1">
      <alignment horizontal="right" vertical="center" readingOrder="1"/>
    </xf>
    <xf numFmtId="187" fontId="0" fillId="0" borderId="0" xfId="1" applyFont="1"/>
    <xf numFmtId="10" fontId="35" fillId="0" borderId="6" xfId="2" applyNumberFormat="1" applyFont="1" applyFill="1" applyBorder="1" applyAlignment="1">
      <alignment horizontal="right" vertical="center"/>
    </xf>
    <xf numFmtId="10" fontId="35" fillId="0" borderId="6" xfId="0" applyNumberFormat="1" applyFont="1" applyBorder="1"/>
    <xf numFmtId="0" fontId="33" fillId="0" borderId="0" xfId="0" applyFont="1"/>
    <xf numFmtId="0" fontId="35" fillId="0" borderId="0" xfId="0" applyFont="1"/>
    <xf numFmtId="10" fontId="35" fillId="0" borderId="0" xfId="0" applyNumberFormat="1" applyFont="1"/>
    <xf numFmtId="0" fontId="13" fillId="0" borderId="0" xfId="0" applyFont="1"/>
    <xf numFmtId="10" fontId="13" fillId="0" borderId="0" xfId="0" applyNumberFormat="1" applyFont="1"/>
    <xf numFmtId="15" fontId="32" fillId="12" borderId="0" xfId="0" applyNumberFormat="1" applyFont="1" applyFill="1" applyAlignment="1">
      <alignment horizontal="left" vertical="center" indent="1"/>
    </xf>
    <xf numFmtId="0" fontId="0" fillId="0" borderId="6" xfId="0" applyBorder="1"/>
    <xf numFmtId="188" fontId="13" fillId="0" borderId="6" xfId="1" applyNumberFormat="1" applyFont="1" applyBorder="1"/>
    <xf numFmtId="0" fontId="0" fillId="12" borderId="6" xfId="0" applyFill="1" applyBorder="1"/>
    <xf numFmtId="10" fontId="4" fillId="0" borderId="20" xfId="2" applyNumberFormat="1" applyFont="1" applyFill="1" applyBorder="1" applyAlignment="1">
      <alignment horizontal="right" vertical="center"/>
    </xf>
    <xf numFmtId="10" fontId="13" fillId="0" borderId="6" xfId="0" applyNumberFormat="1" applyFont="1" applyBorder="1"/>
    <xf numFmtId="10" fontId="0" fillId="0" borderId="0" xfId="0" applyNumberFormat="1"/>
    <xf numFmtId="187" fontId="0" fillId="0" borderId="0" xfId="0" applyNumberFormat="1"/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center"/>
    </xf>
    <xf numFmtId="188" fontId="36" fillId="0" borderId="6" xfId="1" applyNumberFormat="1" applyFont="1" applyFill="1" applyBorder="1" applyAlignment="1">
      <alignment horizontal="right" vertical="center"/>
    </xf>
    <xf numFmtId="0" fontId="2" fillId="0" borderId="0" xfId="0" applyFont="1"/>
    <xf numFmtId="10" fontId="33" fillId="0" borderId="0" xfId="2" applyNumberFormat="1" applyFont="1"/>
    <xf numFmtId="4" fontId="0" fillId="0" borderId="0" xfId="0" applyNumberFormat="1"/>
    <xf numFmtId="0" fontId="0" fillId="13" borderId="6" xfId="0" applyFill="1" applyBorder="1"/>
    <xf numFmtId="0" fontId="0" fillId="14" borderId="6" xfId="0" applyFill="1" applyBorder="1"/>
    <xf numFmtId="0" fontId="0" fillId="13" borderId="6" xfId="0" applyFill="1" applyBorder="1" applyAlignment="1">
      <alignment horizontal="center"/>
    </xf>
    <xf numFmtId="10" fontId="1" fillId="13" borderId="6" xfId="2" applyNumberFormat="1" applyFont="1" applyFill="1" applyBorder="1"/>
    <xf numFmtId="0" fontId="0" fillId="14" borderId="6" xfId="0" applyFill="1" applyBorder="1" applyAlignment="1">
      <alignment horizontal="center"/>
    </xf>
    <xf numFmtId="10" fontId="1" fillId="14" borderId="6" xfId="2" applyNumberFormat="1" applyFont="1" applyFill="1" applyBorder="1"/>
    <xf numFmtId="188" fontId="19" fillId="0" borderId="6" xfId="3" applyNumberFormat="1" applyFont="1" applyBorder="1" applyAlignment="1">
      <alignment horizontal="right" vertical="center"/>
    </xf>
    <xf numFmtId="187" fontId="1" fillId="0" borderId="0" xfId="1" applyFont="1"/>
    <xf numFmtId="0" fontId="0" fillId="12" borderId="0" xfId="0" applyFill="1"/>
    <xf numFmtId="2" fontId="37" fillId="0" borderId="6" xfId="0" applyNumberFormat="1" applyFont="1" applyBorder="1" applyAlignment="1">
      <alignment horizontal="center" vertical="center" wrapText="1"/>
    </xf>
    <xf numFmtId="0" fontId="38" fillId="3" borderId="14" xfId="0" applyFont="1" applyFill="1" applyBorder="1" applyAlignment="1">
      <alignment vertical="center"/>
    </xf>
    <xf numFmtId="2" fontId="39" fillId="0" borderId="20" xfId="1" applyNumberFormat="1" applyFont="1" applyFill="1" applyBorder="1" applyAlignment="1">
      <alignment horizontal="center" vertical="center"/>
    </xf>
    <xf numFmtId="2" fontId="39" fillId="0" borderId="22" xfId="1" applyNumberFormat="1" applyFont="1" applyFill="1" applyBorder="1" applyAlignment="1">
      <alignment horizontal="center" vertical="center"/>
    </xf>
    <xf numFmtId="2" fontId="38" fillId="0" borderId="20" xfId="1" applyNumberFormat="1" applyFont="1" applyFill="1" applyBorder="1" applyAlignment="1">
      <alignment horizontal="center" vertical="center"/>
    </xf>
    <xf numFmtId="2" fontId="38" fillId="0" borderId="22" xfId="1" applyNumberFormat="1" applyFont="1" applyFill="1" applyBorder="1" applyAlignment="1">
      <alignment horizontal="center" vertical="center"/>
    </xf>
    <xf numFmtId="49" fontId="37" fillId="0" borderId="11" xfId="0" applyNumberFormat="1" applyFont="1" applyBorder="1" applyAlignment="1">
      <alignment horizontal="center" vertical="center" wrapText="1"/>
    </xf>
    <xf numFmtId="0" fontId="38" fillId="3" borderId="15" xfId="0" applyFont="1" applyFill="1" applyBorder="1" applyAlignment="1">
      <alignment vertical="center"/>
    </xf>
    <xf numFmtId="2" fontId="39" fillId="0" borderId="18" xfId="1" applyNumberFormat="1" applyFont="1" applyFill="1" applyBorder="1" applyAlignment="1">
      <alignment horizontal="center" vertical="center"/>
    </xf>
    <xf numFmtId="2" fontId="38" fillId="0" borderId="18" xfId="1" applyNumberFormat="1" applyFont="1" applyFill="1" applyBorder="1" applyAlignment="1">
      <alignment horizontal="center" vertical="center"/>
    </xf>
    <xf numFmtId="49" fontId="37" fillId="0" borderId="3" xfId="0" applyNumberFormat="1" applyFont="1" applyBorder="1" applyAlignment="1">
      <alignment horizontal="center" vertical="center" wrapText="1"/>
    </xf>
    <xf numFmtId="188" fontId="4" fillId="15" borderId="6" xfId="0" applyNumberFormat="1" applyFont="1" applyFill="1" applyBorder="1" applyAlignment="1">
      <alignment horizontal="center" vertical="center"/>
    </xf>
    <xf numFmtId="2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0" fontId="5" fillId="15" borderId="6" xfId="0" applyFont="1" applyFill="1" applyBorder="1" applyAlignment="1">
      <alignment horizontal="center" vertical="center"/>
    </xf>
    <xf numFmtId="188" fontId="5" fillId="15" borderId="6" xfId="0" applyNumberFormat="1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vertical="center"/>
    </xf>
    <xf numFmtId="2" fontId="4" fillId="15" borderId="7" xfId="0" applyNumberFormat="1" applyFont="1" applyFill="1" applyBorder="1" applyAlignment="1">
      <alignment horizontal="center" vertical="center"/>
    </xf>
    <xf numFmtId="2" fontId="5" fillId="15" borderId="7" xfId="0" applyNumberFormat="1" applyFont="1" applyFill="1" applyBorder="1" applyAlignment="1">
      <alignment horizontal="center" vertical="center"/>
    </xf>
    <xf numFmtId="2" fontId="5" fillId="15" borderId="7" xfId="1" applyNumberFormat="1" applyFont="1" applyFill="1" applyBorder="1" applyAlignment="1">
      <alignment horizontal="center" vertical="center"/>
    </xf>
    <xf numFmtId="0" fontId="4" fillId="15" borderId="8" xfId="0" applyFont="1" applyFill="1" applyBorder="1" applyAlignment="1">
      <alignment vertical="center"/>
    </xf>
    <xf numFmtId="2" fontId="4" fillId="15" borderId="8" xfId="0" applyNumberFormat="1" applyFont="1" applyFill="1" applyBorder="1" applyAlignment="1">
      <alignment horizontal="center" vertical="center"/>
    </xf>
    <xf numFmtId="2" fontId="5" fillId="15" borderId="8" xfId="0" applyNumberFormat="1" applyFont="1" applyFill="1" applyBorder="1" applyAlignment="1">
      <alignment horizontal="center" vertical="center"/>
    </xf>
    <xf numFmtId="2" fontId="5" fillId="15" borderId="8" xfId="1" applyNumberFormat="1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vertical="center"/>
    </xf>
    <xf numFmtId="2" fontId="4" fillId="15" borderId="9" xfId="0" applyNumberFormat="1" applyFont="1" applyFill="1" applyBorder="1" applyAlignment="1">
      <alignment horizontal="center" vertical="center"/>
    </xf>
    <xf numFmtId="2" fontId="5" fillId="15" borderId="9" xfId="0" applyNumberFormat="1" applyFont="1" applyFill="1" applyBorder="1" applyAlignment="1">
      <alignment horizontal="center" vertical="center"/>
    </xf>
    <xf numFmtId="2" fontId="5" fillId="15" borderId="9" xfId="1" applyNumberFormat="1" applyFont="1" applyFill="1" applyBorder="1" applyAlignment="1">
      <alignment horizontal="center" vertical="center"/>
    </xf>
    <xf numFmtId="188" fontId="6" fillId="0" borderId="25" xfId="1" applyNumberFormat="1" applyFont="1" applyFill="1" applyBorder="1" applyAlignment="1">
      <alignment horizontal="center" vertical="center" wrapText="1"/>
    </xf>
    <xf numFmtId="49" fontId="37" fillId="0" borderId="6" xfId="0" applyNumberFormat="1" applyFont="1" applyBorder="1" applyAlignment="1">
      <alignment horizontal="center" vertical="center" wrapText="1"/>
    </xf>
    <xf numFmtId="188" fontId="6" fillId="0" borderId="6" xfId="0" applyNumberFormat="1" applyFont="1" applyBorder="1" applyAlignment="1">
      <alignment horizontal="center" vertical="center" wrapText="1"/>
    </xf>
    <xf numFmtId="188" fontId="8" fillId="0" borderId="6" xfId="1" applyNumberFormat="1" applyFont="1" applyFill="1" applyBorder="1" applyAlignment="1">
      <alignment vertical="center" readingOrder="1"/>
    </xf>
    <xf numFmtId="2" fontId="5" fillId="0" borderId="6" xfId="1" applyNumberFormat="1" applyFont="1" applyFill="1" applyBorder="1" applyAlignment="1">
      <alignment horizontal="center" vertical="center"/>
    </xf>
    <xf numFmtId="2" fontId="39" fillId="0" borderId="6" xfId="1" applyNumberFormat="1" applyFont="1" applyFill="1" applyBorder="1" applyAlignment="1">
      <alignment horizontal="center" vertical="center"/>
    </xf>
    <xf numFmtId="187" fontId="5" fillId="0" borderId="6" xfId="1" applyFont="1" applyFill="1" applyBorder="1" applyAlignment="1">
      <alignment horizontal="right" vertical="center"/>
    </xf>
    <xf numFmtId="1" fontId="4" fillId="0" borderId="6" xfId="0" applyNumberFormat="1" applyFont="1" applyBorder="1" applyAlignment="1">
      <alignment horizontal="center" vertical="center"/>
    </xf>
    <xf numFmtId="188" fontId="10" fillId="0" borderId="6" xfId="0" applyNumberFormat="1" applyFont="1" applyBorder="1" applyAlignment="1">
      <alignment horizontal="right" vertical="center"/>
    </xf>
    <xf numFmtId="2" fontId="4" fillId="0" borderId="6" xfId="1" applyNumberFormat="1" applyFont="1" applyFill="1" applyBorder="1" applyAlignment="1">
      <alignment horizontal="center" vertical="center"/>
    </xf>
    <xf numFmtId="2" fontId="38" fillId="0" borderId="6" xfId="1" applyNumberFormat="1" applyFont="1" applyFill="1" applyBorder="1" applyAlignment="1">
      <alignment horizontal="center" vertical="center"/>
    </xf>
    <xf numFmtId="187" fontId="4" fillId="0" borderId="6" xfId="1" applyFont="1" applyFill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87" fontId="5" fillId="0" borderId="25" xfId="1" applyFont="1" applyFill="1" applyBorder="1" applyAlignment="1">
      <alignment horizontal="right" vertical="center" readingOrder="1"/>
    </xf>
    <xf numFmtId="4" fontId="41" fillId="0" borderId="25" xfId="3" applyNumberFormat="1" applyFont="1" applyBorder="1" applyAlignment="1">
      <alignment horizontal="right" vertical="center" wrapText="1"/>
    </xf>
    <xf numFmtId="188" fontId="6" fillId="0" borderId="3" xfId="1" applyNumberFormat="1" applyFont="1" applyFill="1" applyBorder="1" applyAlignment="1">
      <alignment horizontal="center" vertical="center" wrapText="1"/>
    </xf>
    <xf numFmtId="187" fontId="5" fillId="0" borderId="3" xfId="1" applyFont="1" applyFill="1" applyBorder="1" applyAlignment="1">
      <alignment vertical="center" readingOrder="1"/>
    </xf>
    <xf numFmtId="4" fontId="41" fillId="0" borderId="3" xfId="3" applyNumberFormat="1" applyFont="1" applyBorder="1" applyAlignment="1">
      <alignment horizontal="right" vertical="center" wrapText="1"/>
    </xf>
    <xf numFmtId="2" fontId="39" fillId="0" borderId="3" xfId="1" applyNumberFormat="1" applyFont="1" applyFill="1" applyBorder="1" applyAlignment="1">
      <alignment horizontal="center" vertical="center"/>
    </xf>
    <xf numFmtId="2" fontId="38" fillId="0" borderId="3" xfId="1" applyNumberFormat="1" applyFont="1" applyFill="1" applyBorder="1" applyAlignment="1">
      <alignment horizontal="center" vertical="center"/>
    </xf>
    <xf numFmtId="187" fontId="5" fillId="0" borderId="25" xfId="1" applyFont="1" applyFill="1" applyBorder="1" applyAlignment="1">
      <alignment horizontal="right" vertical="center"/>
    </xf>
    <xf numFmtId="187" fontId="34" fillId="0" borderId="6" xfId="4" applyFont="1" applyFill="1" applyBorder="1" applyAlignment="1">
      <alignment horizontal="right" vertical="center"/>
    </xf>
    <xf numFmtId="10" fontId="0" fillId="0" borderId="0" xfId="5" applyNumberFormat="1" applyFont="1"/>
    <xf numFmtId="10" fontId="35" fillId="0" borderId="6" xfId="5" applyNumberFormat="1" applyFont="1" applyFill="1" applyBorder="1" applyAlignment="1">
      <alignment horizontal="right" vertical="center"/>
    </xf>
    <xf numFmtId="0" fontId="5" fillId="16" borderId="3" xfId="0" applyFont="1" applyFill="1" applyBorder="1" applyAlignment="1">
      <alignment vertical="center"/>
    </xf>
    <xf numFmtId="188" fontId="4" fillId="16" borderId="25" xfId="0" applyNumberFormat="1" applyFont="1" applyFill="1" applyBorder="1" applyAlignment="1">
      <alignment vertical="center"/>
    </xf>
    <xf numFmtId="0" fontId="4" fillId="16" borderId="6" xfId="0" applyFont="1" applyFill="1" applyBorder="1" applyAlignment="1">
      <alignment vertical="center"/>
    </xf>
    <xf numFmtId="188" fontId="4" fillId="16" borderId="3" xfId="0" applyNumberFormat="1" applyFont="1" applyFill="1" applyBorder="1" applyAlignment="1">
      <alignment vertical="center"/>
    </xf>
    <xf numFmtId="0" fontId="38" fillId="16" borderId="6" xfId="0" applyFont="1" applyFill="1" applyBorder="1" applyAlignment="1">
      <alignment vertical="center"/>
    </xf>
    <xf numFmtId="0" fontId="38" fillId="16" borderId="3" xfId="0" applyFont="1" applyFill="1" applyBorder="1" applyAlignment="1">
      <alignment vertical="center"/>
    </xf>
    <xf numFmtId="188" fontId="4" fillId="16" borderId="6" xfId="0" applyNumberFormat="1" applyFont="1" applyFill="1" applyBorder="1" applyAlignment="1">
      <alignment vertical="center"/>
    </xf>
    <xf numFmtId="2" fontId="4" fillId="0" borderId="0" xfId="0" applyNumberFormat="1" applyFont="1" applyAlignment="1">
      <alignment vertical="center"/>
    </xf>
    <xf numFmtId="188" fontId="42" fillId="0" borderId="6" xfId="0" applyNumberFormat="1" applyFont="1" applyBorder="1" applyAlignment="1">
      <alignment horizontal="center"/>
    </xf>
    <xf numFmtId="0" fontId="4" fillId="16" borderId="0" xfId="0" applyFont="1" applyFill="1" applyAlignment="1">
      <alignment vertical="center"/>
    </xf>
    <xf numFmtId="187" fontId="41" fillId="0" borderId="6" xfId="4" applyFont="1" applyBorder="1"/>
    <xf numFmtId="10" fontId="0" fillId="0" borderId="0" xfId="5" applyNumberFormat="1" applyFont="1" applyFill="1"/>
    <xf numFmtId="187" fontId="0" fillId="0" borderId="0" xfId="4" applyFont="1"/>
    <xf numFmtId="187" fontId="41" fillId="0" borderId="6" xfId="4" applyFont="1" applyFill="1" applyBorder="1"/>
    <xf numFmtId="187" fontId="41" fillId="0" borderId="25" xfId="4" applyFont="1" applyFill="1" applyBorder="1" applyAlignment="1">
      <alignment horizontal="right" vertical="center" wrapText="1"/>
    </xf>
    <xf numFmtId="0" fontId="5" fillId="17" borderId="3" xfId="0" applyFont="1" applyFill="1" applyBorder="1" applyAlignment="1">
      <alignment horizontal="left" vertical="center"/>
    </xf>
    <xf numFmtId="187" fontId="5" fillId="17" borderId="25" xfId="1" applyFont="1" applyFill="1" applyBorder="1" applyAlignment="1">
      <alignment horizontal="right" vertical="center" readingOrder="1"/>
    </xf>
    <xf numFmtId="188" fontId="8" fillId="17" borderId="6" xfId="1" applyNumberFormat="1" applyFont="1" applyFill="1" applyBorder="1" applyAlignment="1">
      <alignment vertical="center" readingOrder="1"/>
    </xf>
    <xf numFmtId="187" fontId="5" fillId="17" borderId="3" xfId="1" applyFont="1" applyFill="1" applyBorder="1" applyAlignment="1">
      <alignment vertical="center" readingOrder="1"/>
    </xf>
    <xf numFmtId="2" fontId="5" fillId="17" borderId="6" xfId="1" applyNumberFormat="1" applyFont="1" applyFill="1" applyBorder="1" applyAlignment="1">
      <alignment horizontal="center" vertical="center"/>
    </xf>
    <xf numFmtId="2" fontId="39" fillId="17" borderId="6" xfId="1" applyNumberFormat="1" applyFont="1" applyFill="1" applyBorder="1" applyAlignment="1">
      <alignment horizontal="center" vertical="center"/>
    </xf>
    <xf numFmtId="2" fontId="39" fillId="17" borderId="3" xfId="1" applyNumberFormat="1" applyFont="1" applyFill="1" applyBorder="1" applyAlignment="1">
      <alignment horizontal="center" vertical="center"/>
    </xf>
    <xf numFmtId="187" fontId="5" fillId="17" borderId="25" xfId="1" applyFont="1" applyFill="1" applyBorder="1" applyAlignment="1">
      <alignment horizontal="right" vertical="center"/>
    </xf>
    <xf numFmtId="187" fontId="5" fillId="17" borderId="6" xfId="1" applyFont="1" applyFill="1" applyBorder="1" applyAlignment="1">
      <alignment horizontal="right" vertical="center"/>
    </xf>
    <xf numFmtId="1" fontId="4" fillId="17" borderId="6" xfId="0" applyNumberFormat="1" applyFont="1" applyFill="1" applyBorder="1" applyAlignment="1">
      <alignment horizontal="center" vertical="center"/>
    </xf>
    <xf numFmtId="0" fontId="5" fillId="17" borderId="0" xfId="0" applyFont="1" applyFill="1" applyAlignment="1">
      <alignment horizontal="center" vertical="center"/>
    </xf>
    <xf numFmtId="188" fontId="7" fillId="17" borderId="0" xfId="0" applyNumberFormat="1" applyFont="1" applyFill="1" applyAlignment="1">
      <alignment horizontal="left" vertical="center" wrapText="1"/>
    </xf>
    <xf numFmtId="188" fontId="5" fillId="17" borderId="0" xfId="0" applyNumberFormat="1" applyFont="1" applyFill="1" applyAlignment="1">
      <alignment vertical="center"/>
    </xf>
    <xf numFmtId="0" fontId="5" fillId="17" borderId="0" xfId="0" applyFont="1" applyFill="1" applyAlignment="1">
      <alignment vertical="center"/>
    </xf>
    <xf numFmtId="0" fontId="4" fillId="17" borderId="3" xfId="0" applyFont="1" applyFill="1" applyBorder="1" applyAlignment="1">
      <alignment horizontal="left" vertical="center"/>
    </xf>
    <xf numFmtId="4" fontId="41" fillId="17" borderId="25" xfId="3" applyNumberFormat="1" applyFont="1" applyFill="1" applyBorder="1" applyAlignment="1">
      <alignment horizontal="right" vertical="center" wrapText="1"/>
    </xf>
    <xf numFmtId="188" fontId="10" fillId="17" borderId="6" xfId="0" applyNumberFormat="1" applyFont="1" applyFill="1" applyBorder="1" applyAlignment="1">
      <alignment horizontal="right" vertical="center"/>
    </xf>
    <xf numFmtId="4" fontId="41" fillId="17" borderId="3" xfId="3" applyNumberFormat="1" applyFont="1" applyFill="1" applyBorder="1" applyAlignment="1">
      <alignment horizontal="right" vertical="center" wrapText="1"/>
    </xf>
    <xf numFmtId="187" fontId="41" fillId="17" borderId="6" xfId="4" applyFont="1" applyFill="1" applyBorder="1"/>
    <xf numFmtId="2" fontId="4" fillId="17" borderId="6" xfId="1" applyNumberFormat="1" applyFont="1" applyFill="1" applyBorder="1" applyAlignment="1">
      <alignment horizontal="center" vertical="center"/>
    </xf>
    <xf numFmtId="2" fontId="38" fillId="17" borderId="6" xfId="1" applyNumberFormat="1" applyFont="1" applyFill="1" applyBorder="1" applyAlignment="1">
      <alignment horizontal="center" vertical="center"/>
    </xf>
    <xf numFmtId="2" fontId="38" fillId="17" borderId="3" xfId="1" applyNumberFormat="1" applyFont="1" applyFill="1" applyBorder="1" applyAlignment="1">
      <alignment horizontal="center" vertical="center"/>
    </xf>
    <xf numFmtId="187" fontId="41" fillId="17" borderId="25" xfId="4" applyFont="1" applyFill="1" applyBorder="1" applyAlignment="1">
      <alignment horizontal="right" vertical="center" wrapText="1"/>
    </xf>
    <xf numFmtId="187" fontId="4" fillId="17" borderId="6" xfId="1" applyFont="1" applyFill="1" applyBorder="1" applyAlignment="1">
      <alignment horizontal="right" vertical="center"/>
    </xf>
    <xf numFmtId="1" fontId="4" fillId="17" borderId="0" xfId="0" applyNumberFormat="1" applyFont="1" applyFill="1" applyAlignment="1">
      <alignment horizontal="center" vertical="center"/>
    </xf>
    <xf numFmtId="0" fontId="7" fillId="17" borderId="0" xfId="0" applyFont="1" applyFill="1" applyAlignment="1">
      <alignment horizontal="left" vertical="center" wrapText="1"/>
    </xf>
    <xf numFmtId="0" fontId="4" fillId="17" borderId="0" xfId="0" applyFont="1" applyFill="1" applyAlignment="1">
      <alignment vertical="center"/>
    </xf>
    <xf numFmtId="188" fontId="4" fillId="17" borderId="19" xfId="0" applyNumberFormat="1" applyFont="1" applyFill="1" applyBorder="1" applyAlignment="1">
      <alignment vertical="center"/>
    </xf>
    <xf numFmtId="187" fontId="9" fillId="0" borderId="25" xfId="4" applyFont="1" applyBorder="1"/>
    <xf numFmtId="187" fontId="9" fillId="0" borderId="6" xfId="4" applyFont="1" applyBorder="1"/>
    <xf numFmtId="187" fontId="9" fillId="0" borderId="25" xfId="4" applyFont="1" applyFill="1" applyBorder="1"/>
    <xf numFmtId="187" fontId="9" fillId="0" borderId="6" xfId="4" applyFont="1" applyFill="1" applyBorder="1"/>
    <xf numFmtId="43" fontId="7" fillId="0" borderId="0" xfId="0" applyNumberFormat="1" applyFont="1" applyAlignment="1">
      <alignment horizontal="left" vertical="center" wrapText="1"/>
    </xf>
    <xf numFmtId="188" fontId="4" fillId="0" borderId="48" xfId="1" applyNumberFormat="1" applyFont="1" applyFill="1" applyBorder="1" applyAlignment="1">
      <alignment horizontal="right" vertical="center"/>
    </xf>
    <xf numFmtId="4" fontId="4" fillId="0" borderId="38" xfId="1" applyNumberFormat="1" applyFont="1" applyFill="1" applyBorder="1" applyAlignment="1">
      <alignment horizontal="center" vertical="center"/>
    </xf>
    <xf numFmtId="0" fontId="5" fillId="18" borderId="22" xfId="0" applyFont="1" applyFill="1" applyBorder="1" applyAlignment="1">
      <alignment vertical="center"/>
    </xf>
    <xf numFmtId="188" fontId="5" fillId="18" borderId="19" xfId="0" applyNumberFormat="1" applyFont="1" applyFill="1" applyBorder="1" applyAlignment="1">
      <alignment horizontal="left" vertical="center"/>
    </xf>
    <xf numFmtId="0" fontId="5" fillId="18" borderId="19" xfId="0" applyFont="1" applyFill="1" applyBorder="1" applyAlignment="1">
      <alignment horizontal="left" vertical="center"/>
    </xf>
    <xf numFmtId="0" fontId="14" fillId="18" borderId="19" xfId="0" applyFont="1" applyFill="1" applyBorder="1" applyAlignment="1">
      <alignment horizontal="left" vertical="center"/>
    </xf>
    <xf numFmtId="188" fontId="5" fillId="18" borderId="19" xfId="0" applyNumberFormat="1" applyFont="1" applyFill="1" applyBorder="1" applyAlignment="1">
      <alignment horizontal="right" vertical="center"/>
    </xf>
    <xf numFmtId="0" fontId="5" fillId="18" borderId="21" xfId="0" applyFont="1" applyFill="1" applyBorder="1" applyAlignment="1">
      <alignment horizontal="left" vertical="center"/>
    </xf>
    <xf numFmtId="2" fontId="39" fillId="19" borderId="3" xfId="1" applyNumberFormat="1" applyFont="1" applyFill="1" applyBorder="1" applyAlignment="1">
      <alignment horizontal="center" vertical="center"/>
    </xf>
    <xf numFmtId="187" fontId="5" fillId="19" borderId="6" xfId="1" applyFont="1" applyFill="1" applyBorder="1" applyAlignment="1">
      <alignment horizontal="right" vertical="center"/>
    </xf>
    <xf numFmtId="187" fontId="4" fillId="19" borderId="6" xfId="1" applyFont="1" applyFill="1" applyBorder="1" applyAlignment="1">
      <alignment horizontal="right" vertical="center"/>
    </xf>
    <xf numFmtId="1" fontId="4" fillId="19" borderId="6" xfId="0" applyNumberFormat="1" applyFont="1" applyFill="1" applyBorder="1" applyAlignment="1">
      <alignment horizontal="center" vertical="center"/>
    </xf>
    <xf numFmtId="188" fontId="11" fillId="0" borderId="6" xfId="1" applyNumberFormat="1" applyFont="1" applyBorder="1"/>
    <xf numFmtId="0" fontId="22" fillId="8" borderId="55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0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188" fontId="22" fillId="8" borderId="55" xfId="0" applyNumberFormat="1" applyFont="1" applyFill="1" applyBorder="1" applyAlignment="1">
      <alignment horizontal="center" vertical="center" wrapText="1" readingOrder="1"/>
    </xf>
    <xf numFmtId="188" fontId="22" fillId="8" borderId="56" xfId="0" applyNumberFormat="1" applyFont="1" applyFill="1" applyBorder="1" applyAlignment="1">
      <alignment horizontal="center" vertical="center" wrapText="1" readingOrder="1"/>
    </xf>
    <xf numFmtId="0" fontId="20" fillId="0" borderId="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188" fontId="21" fillId="0" borderId="2" xfId="0" applyNumberFormat="1" applyFont="1" applyBorder="1" applyAlignment="1">
      <alignment horizontal="center" vertical="center" wrapText="1"/>
    </xf>
    <xf numFmtId="188" fontId="21" fillId="0" borderId="5" xfId="0" applyNumberFormat="1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188" fontId="21" fillId="0" borderId="40" xfId="0" applyNumberFormat="1" applyFont="1" applyBorder="1" applyAlignment="1">
      <alignment horizontal="center" vertical="center" wrapText="1"/>
    </xf>
    <xf numFmtId="188" fontId="21" fillId="0" borderId="54" xfId="0" applyNumberFormat="1" applyFont="1" applyBorder="1" applyAlignment="1">
      <alignment horizontal="center" vertical="center" wrapText="1"/>
    </xf>
    <xf numFmtId="188" fontId="21" fillId="0" borderId="42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54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2" fontId="22" fillId="0" borderId="3" xfId="0" applyNumberFormat="1" applyFont="1" applyBorder="1" applyAlignment="1">
      <alignment horizontal="center" vertical="center" wrapText="1"/>
    </xf>
    <xf numFmtId="2" fontId="22" fillId="0" borderId="4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2" fontId="4" fillId="0" borderId="2" xfId="1" applyNumberFormat="1" applyFont="1" applyFill="1" applyBorder="1" applyAlignment="1">
      <alignment horizontal="center" vertical="center"/>
    </xf>
    <xf numFmtId="2" fontId="4" fillId="0" borderId="5" xfId="1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" fontId="4" fillId="15" borderId="2" xfId="1" applyNumberFormat="1" applyFont="1" applyFill="1" applyBorder="1" applyAlignment="1">
      <alignment horizontal="center" vertical="center"/>
    </xf>
    <xf numFmtId="2" fontId="4" fillId="15" borderId="5" xfId="1" applyNumberFormat="1" applyFont="1" applyFill="1" applyBorder="1" applyAlignment="1">
      <alignment horizontal="center" vertical="center"/>
    </xf>
    <xf numFmtId="2" fontId="4" fillId="15" borderId="3" xfId="0" applyNumberFormat="1" applyFont="1" applyFill="1" applyBorder="1" applyAlignment="1">
      <alignment horizontal="center" vertical="center"/>
    </xf>
    <xf numFmtId="2" fontId="4" fillId="15" borderId="4" xfId="0" applyNumberFormat="1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</cellXfs>
  <cellStyles count="6">
    <cellStyle name="เครื่องหมายจุลภาค" xfId="4" builtinId="3"/>
    <cellStyle name="เปอร์เซ็นต์" xfId="5" builtinId="5"/>
    <cellStyle name="เปอร์เซ็นต์ 2" xfId="2"/>
    <cellStyle name="จุลภาค 2" xfId="1"/>
    <cellStyle name="ปกติ" xfId="0" builtinId="0"/>
    <cellStyle name="ปกติ 2" xfId="3"/>
  </cellStyles>
  <dxfs count="0"/>
  <tableStyles count="0" defaultTableStyle="TableStyleMedium2" defaultPivotStyle="PivotStyleLight16"/>
  <colors>
    <mruColors>
      <color rgb="FFFF6600"/>
      <color rgb="FFD4626D"/>
      <color rgb="FF8DC369"/>
      <color rgb="FF7EBB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4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0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4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[ค่า]</a:t>
                    </a:fld>
                    <a:endParaRPr lang="th-TH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66'!$A$54:$C$54</c:f>
              <c:strCache>
                <c:ptCount val="3"/>
                <c:pt idx="0">
                  <c:v>งบประมาณ
เหลื่อมปี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66'!$A$55:$C$55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112499003.67999999</c:v>
                </c:pt>
                <c:pt idx="2">
                  <c:v>1698898852.3800001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9"/>
        <c:axId val="338811064"/>
        <c:axId val="338811848"/>
      </c:barChart>
      <c:catAx>
        <c:axId val="3388110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38811848"/>
        <c:crosses val="autoZero"/>
        <c:auto val="1"/>
        <c:lblAlgn val="ctr"/>
        <c:lblOffset val="100"/>
        <c:noMultiLvlLbl val="0"/>
      </c:catAx>
      <c:valAx>
        <c:axId val="33881184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38811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24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66'!$B$72:$D$72</c:f>
              <c:numCache>
                <c:formatCode>#,##0.00,,</c:formatCode>
                <c:ptCount val="3"/>
                <c:pt idx="0">
                  <c:v>3363395507.79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24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24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38808320"/>
        <c:axId val="338814200"/>
      </c:barChart>
      <c:catAx>
        <c:axId val="3388083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38814200"/>
        <c:crosses val="autoZero"/>
        <c:auto val="1"/>
        <c:lblAlgn val="ctr"/>
        <c:lblOffset val="100"/>
        <c:noMultiLvlLbl val="0"/>
      </c:catAx>
      <c:valAx>
        <c:axId val="33881420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38808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66'!$B$22:$D$22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24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66'!$B$23:$D$23</c:f>
              <c:numCache>
                <c:formatCode>#,##0.00,,</c:formatCode>
                <c:ptCount val="3"/>
                <c:pt idx="0">
                  <c:v>5212825640.1499996</c:v>
                </c:pt>
                <c:pt idx="1">
                  <c:v>5045827548.8599997</c:v>
                </c:pt>
                <c:pt idx="2">
                  <c:v>166998091.28999999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38807928"/>
        <c:axId val="338808712"/>
      </c:barChart>
      <c:lineChart>
        <c:grouping val="standard"/>
        <c:varyColors val="0"/>
        <c:ser>
          <c:idx val="2"/>
          <c:order val="2"/>
          <c:tx>
            <c:strRef>
              <c:f>'กราฟ 24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8807928"/>
        <c:axId val="338808712"/>
      </c:lineChart>
      <c:lineChart>
        <c:grouping val="standard"/>
        <c:varyColors val="0"/>
        <c:ser>
          <c:idx val="3"/>
          <c:order val="3"/>
          <c:tx>
            <c:strRef>
              <c:f>'กราฟ 24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5199-41B6-BBAD-9CF7F0E0FA2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66'!$B$25:$D$25</c:f>
              <c:numCache>
                <c:formatCode>0.00%</c:formatCode>
                <c:ptCount val="3"/>
                <c:pt idx="0">
                  <c:v>0.62016848269102431</c:v>
                </c:pt>
                <c:pt idx="1">
                  <c:v>0.66340998757810632</c:v>
                </c:pt>
                <c:pt idx="2">
                  <c:v>0.20885129332463995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8807536"/>
        <c:axId val="338807144"/>
      </c:lineChart>
      <c:catAx>
        <c:axId val="338807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38808712"/>
        <c:crosses val="autoZero"/>
        <c:auto val="1"/>
        <c:lblAlgn val="ctr"/>
        <c:lblOffset val="100"/>
        <c:noMultiLvlLbl val="0"/>
      </c:catAx>
      <c:valAx>
        <c:axId val="33880871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38807928"/>
        <c:crosses val="autoZero"/>
        <c:crossBetween val="between"/>
      </c:valAx>
      <c:valAx>
        <c:axId val="33880714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38807536"/>
        <c:crosses val="max"/>
        <c:crossBetween val="between"/>
      </c:valAx>
      <c:catAx>
        <c:axId val="338807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38807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66'!$B$34:$D$34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24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66'!$B$35:$D$35</c:f>
              <c:numCache>
                <c:formatCode>#,##0.00,,</c:formatCode>
                <c:ptCount val="3"/>
                <c:pt idx="0">
                  <c:v>5263223270.5100002</c:v>
                </c:pt>
                <c:pt idx="1">
                  <c:v>5051629714.7200003</c:v>
                </c:pt>
                <c:pt idx="2">
                  <c:v>211593555.78999999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3198456"/>
        <c:axId val="383203160"/>
      </c:barChart>
      <c:lineChart>
        <c:grouping val="standard"/>
        <c:varyColors val="0"/>
        <c:ser>
          <c:idx val="2"/>
          <c:order val="2"/>
          <c:tx>
            <c:strRef>
              <c:f>'กราฟ 24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24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7EBB55"/>
              </a:solidFill>
              <a:ln w="9525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692-4111-A840-7BF29D2C9E5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66'!$B$37:$D$37</c:f>
              <c:numCache>
                <c:formatCode>0.00%</c:formatCode>
                <c:ptCount val="3"/>
                <c:pt idx="0">
                  <c:v>0.62616427539716302</c:v>
                </c:pt>
                <c:pt idx="1">
                  <c:v>0.66417283861568854</c:v>
                </c:pt>
                <c:pt idx="2">
                  <c:v>0.26462331062910233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3200808"/>
        <c:axId val="383203552"/>
      </c:lineChart>
      <c:catAx>
        <c:axId val="383198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203160"/>
        <c:crosses val="autoZero"/>
        <c:auto val="1"/>
        <c:lblAlgn val="ctr"/>
        <c:lblOffset val="100"/>
        <c:noMultiLvlLbl val="0"/>
      </c:catAx>
      <c:valAx>
        <c:axId val="38320316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198456"/>
        <c:crosses val="autoZero"/>
        <c:crossBetween val="between"/>
      </c:valAx>
      <c:valAx>
        <c:axId val="383203552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200808"/>
        <c:crosses val="max"/>
        <c:crossBetween val="between"/>
      </c:valAx>
      <c:catAx>
        <c:axId val="3832008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32035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512330431256"/>
          <c:y val="4.3226992456472088E-2"/>
          <c:w val="0.63931101052931694"/>
          <c:h val="0.7837344594011281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invertIfNegative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66'!$A$90:$C$90</c:f>
              <c:strCache>
                <c:ptCount val="3"/>
                <c:pt idx="0">
                  <c:v>งบประมาณ
เหลื่อมปี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66'!$A$91:$C$91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1484414420.3799999</c:v>
                </c:pt>
                <c:pt idx="2">
                  <c:v>1698898852.3800001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83203944"/>
        <c:axId val="383197672"/>
      </c:barChart>
      <c:catAx>
        <c:axId val="3832039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197672"/>
        <c:crosses val="autoZero"/>
        <c:auto val="1"/>
        <c:lblAlgn val="ctr"/>
        <c:lblOffset val="100"/>
        <c:noMultiLvlLbl val="0"/>
      </c:catAx>
      <c:valAx>
        <c:axId val="3831976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203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6B0-4F32-B01E-6DD4CBA5112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6B0-4F32-B01E-6DD4CBA51122}"/>
              </c:ext>
            </c:extLst>
          </c:dPt>
          <c:dLbls>
            <c:dLbl>
              <c:idx val="0"/>
              <c:layout>
                <c:manualLayout>
                  <c:x val="6.0484251807830659E-2"/>
                  <c:y val="-0.2596672087875857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66B0-4F32-B01E-6DD4CBA51122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6B0-4F32-B01E-6DD4CBA51122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31 1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 67'!$B$55:$C$55</c:f>
              <c:numCache>
                <c:formatCode>#,##0.00,,</c:formatCode>
                <c:ptCount val="2"/>
                <c:pt idx="0">
                  <c:v>938449190.49999988</c:v>
                </c:pt>
                <c:pt idx="1">
                  <c:v>873803146.70000017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6B0-4F32-B01E-6DD4CBA511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CEE-49FB-8641-325AD1689166}"/>
            </c:ext>
          </c:extLst>
        </c:ser>
        <c:ser>
          <c:idx val="1"/>
          <c:order val="1"/>
          <c:tx>
            <c:strRef>
              <c:f>'กราฟ 31 1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CEE-49FB-8641-325AD1689166}"/>
            </c:ext>
          </c:extLst>
        </c:ser>
        <c:ser>
          <c:idx val="2"/>
          <c:order val="2"/>
          <c:tx>
            <c:strRef>
              <c:f>'กราฟ 31 1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CEE-49FB-8641-325AD168916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383204728"/>
        <c:axId val="383197280"/>
      </c:barChart>
      <c:catAx>
        <c:axId val="3832047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3197280"/>
        <c:crosses val="autoZero"/>
        <c:auto val="1"/>
        <c:lblAlgn val="ctr"/>
        <c:lblOffset val="100"/>
        <c:noMultiLvlLbl val="0"/>
      </c:catAx>
      <c:valAx>
        <c:axId val="38319728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383204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 67'!$B$22:$D$22</c:f>
              <c:numCache>
                <c:formatCode>#,##0.00,,</c:formatCode>
                <c:ptCount val="3"/>
                <c:pt idx="0">
                  <c:v>12235078076</c:v>
                </c:pt>
                <c:pt idx="1">
                  <c:v>10459916136.440001</c:v>
                </c:pt>
                <c:pt idx="2">
                  <c:v>1775161939.5599999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2BB-4625-9CD1-0F22B3C231CE}"/>
            </c:ext>
          </c:extLst>
        </c:ser>
        <c:ser>
          <c:idx val="1"/>
          <c:order val="1"/>
          <c:tx>
            <c:strRef>
              <c:f>'กราฟ 31 1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 67'!$B$23:$D$23</c:f>
              <c:numCache>
                <c:formatCode>#,##0.00,,</c:formatCode>
                <c:ptCount val="3"/>
                <c:pt idx="0">
                  <c:v>9295621408.9699993</c:v>
                </c:pt>
                <c:pt idx="1">
                  <c:v>8394976542.9099998</c:v>
                </c:pt>
                <c:pt idx="2">
                  <c:v>900644866.05999994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2BB-4625-9CD1-0F22B3C231C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3202376"/>
        <c:axId val="383198064"/>
      </c:barChart>
      <c:lineChart>
        <c:grouping val="standard"/>
        <c:varyColors val="0"/>
        <c:ser>
          <c:idx val="2"/>
          <c:order val="2"/>
          <c:tx>
            <c:strRef>
              <c:f>'กราฟ 31 1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 67'!$B$24:$D$24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2BB-4625-9CD1-0F22B3C231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3202376"/>
        <c:axId val="383198064"/>
      </c:lineChart>
      <c:lineChart>
        <c:grouping val="standard"/>
        <c:varyColors val="0"/>
        <c:ser>
          <c:idx val="3"/>
          <c:order val="3"/>
          <c:tx>
            <c:strRef>
              <c:f>'กราฟ 31 1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2BB-4625-9CD1-0F22B3C231CE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 67'!$B$25:$D$25</c:f>
              <c:numCache>
                <c:formatCode>0.00%</c:formatCode>
                <c:ptCount val="3"/>
                <c:pt idx="0">
                  <c:v>0.75975170335888909</c:v>
                </c:pt>
                <c:pt idx="1">
                  <c:v>0.80258545416667204</c:v>
                </c:pt>
                <c:pt idx="2">
                  <c:v>0.50735927015381932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E2BB-4625-9CD1-0F22B3C231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3200024"/>
        <c:axId val="383198848"/>
      </c:lineChart>
      <c:catAx>
        <c:axId val="383202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198064"/>
        <c:crosses val="autoZero"/>
        <c:auto val="1"/>
        <c:lblAlgn val="ctr"/>
        <c:lblOffset val="100"/>
        <c:noMultiLvlLbl val="0"/>
      </c:catAx>
      <c:valAx>
        <c:axId val="38319806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202376"/>
        <c:crosses val="autoZero"/>
        <c:crossBetween val="between"/>
      </c:valAx>
      <c:valAx>
        <c:axId val="38319884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200024"/>
        <c:crosses val="max"/>
        <c:crossBetween val="between"/>
      </c:valAx>
      <c:catAx>
        <c:axId val="383200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31988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 67'!$B$34:$D$34</c:f>
              <c:numCache>
                <c:formatCode>#,##0.00,,</c:formatCode>
                <c:ptCount val="3"/>
                <c:pt idx="0">
                  <c:v>12235078076</c:v>
                </c:pt>
                <c:pt idx="1">
                  <c:v>10459916136.440001</c:v>
                </c:pt>
                <c:pt idx="2">
                  <c:v>1775161939.5599999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94A-4E5A-86BD-D82A9F1ADB72}"/>
            </c:ext>
          </c:extLst>
        </c:ser>
        <c:ser>
          <c:idx val="1"/>
          <c:order val="1"/>
          <c:tx>
            <c:strRef>
              <c:f>'กราฟ 31 1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 67'!$B$35:$D$35</c:f>
              <c:numCache>
                <c:formatCode>#,##0.00,,</c:formatCode>
                <c:ptCount val="3"/>
                <c:pt idx="0">
                  <c:v>9710888889.5400009</c:v>
                </c:pt>
                <c:pt idx="1">
                  <c:v>8468261017.1000004</c:v>
                </c:pt>
                <c:pt idx="2">
                  <c:v>1242627872.4400001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94A-4E5A-86BD-D82A9F1ADB7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383199240"/>
        <c:axId val="383199632"/>
      </c:barChart>
      <c:lineChart>
        <c:grouping val="standard"/>
        <c:varyColors val="0"/>
        <c:ser>
          <c:idx val="2"/>
          <c:order val="2"/>
          <c:tx>
            <c:strRef>
              <c:f>'กราฟ 31 1 67'!$A$36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 67'!$B$36:$D$36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94A-4E5A-86BD-D82A9F1ADB72}"/>
            </c:ext>
          </c:extLst>
        </c:ser>
        <c:ser>
          <c:idx val="3"/>
          <c:order val="3"/>
          <c:tx>
            <c:strRef>
              <c:f>'กราฟ 31 1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094A-4E5A-86BD-D82A9F1ADB72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094A-4E5A-86BD-D82A9F1ADB7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094A-4E5A-86BD-D82A9F1ADB72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 67'!$B$37:$D$37</c:f>
              <c:numCache>
                <c:formatCode>0.00%</c:formatCode>
                <c:ptCount val="3"/>
                <c:pt idx="0">
                  <c:v>0.79369243328235228</c:v>
                </c:pt>
                <c:pt idx="1">
                  <c:v>0.8095916742198801</c:v>
                </c:pt>
                <c:pt idx="2">
                  <c:v>0.70000817657683878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094A-4E5A-86BD-D82A9F1ADB7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53895640"/>
        <c:axId val="383200416"/>
      </c:lineChart>
      <c:catAx>
        <c:axId val="383199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199632"/>
        <c:crosses val="autoZero"/>
        <c:auto val="1"/>
        <c:lblAlgn val="ctr"/>
        <c:lblOffset val="100"/>
        <c:noMultiLvlLbl val="0"/>
      </c:catAx>
      <c:valAx>
        <c:axId val="38319963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383199240"/>
        <c:crosses val="autoZero"/>
        <c:crossBetween val="between"/>
      </c:valAx>
      <c:valAx>
        <c:axId val="38320041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895640"/>
        <c:crosses val="max"/>
        <c:crossBetween val="between"/>
      </c:valAx>
      <c:catAx>
        <c:axId val="4538956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32004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07E-4DC5-9343-358BCA46D467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07E-4DC5-9343-358BCA46D467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407E-4DC5-9343-358BCA46D467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407E-4DC5-9343-358BCA46D467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31 1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07E-4DC5-9343-358BCA46D4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6.0484251807830659E-2"/>
                  <c:y val="-0.2596672087875857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0C99-4CD3-88D5-A322D5730F42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0C99-4CD3-88D5-A322D5730F42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18 01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67'!$B$55:$C$55</c:f>
              <c:numCache>
                <c:formatCode>#,##0.00,,</c:formatCode>
                <c:ptCount val="2"/>
                <c:pt idx="0">
                  <c:v>890388716.90999985</c:v>
                </c:pt>
                <c:pt idx="1">
                  <c:v>921863620.2900002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18 01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18 01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18 01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453889368"/>
        <c:axId val="453891328"/>
      </c:barChart>
      <c:catAx>
        <c:axId val="4538893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453891328"/>
        <c:crosses val="autoZero"/>
        <c:auto val="1"/>
        <c:lblAlgn val="ctr"/>
        <c:lblOffset val="100"/>
        <c:noMultiLvlLbl val="0"/>
      </c:catAx>
      <c:valAx>
        <c:axId val="45389132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453889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67'!$B$22:$D$22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18 01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67'!$B$23:$D$23</c:f>
              <c:numCache>
                <c:formatCode>#,##0.00,,</c:formatCode>
                <c:ptCount val="3"/>
                <c:pt idx="0">
                  <c:v>8101859574.6599998</c:v>
                </c:pt>
                <c:pt idx="1">
                  <c:v>7313493434.1300001</c:v>
                </c:pt>
                <c:pt idx="2">
                  <c:v>788366140.52999997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453892112"/>
        <c:axId val="453892896"/>
      </c:barChart>
      <c:lineChart>
        <c:grouping val="standard"/>
        <c:varyColors val="0"/>
        <c:ser>
          <c:idx val="2"/>
          <c:order val="2"/>
          <c:tx>
            <c:strRef>
              <c:f>'กราฟ 18 01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3892112"/>
        <c:axId val="453892896"/>
      </c:lineChart>
      <c:lineChart>
        <c:grouping val="standard"/>
        <c:varyColors val="0"/>
        <c:ser>
          <c:idx val="3"/>
          <c:order val="3"/>
          <c:tx>
            <c:strRef>
              <c:f>'กราฟ 18 01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646-4B68-80FA-2AD2FFBB261A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67'!$B$25:$D$25</c:f>
              <c:numCache>
                <c:formatCode>0.00%</c:formatCode>
                <c:ptCount val="3"/>
                <c:pt idx="0">
                  <c:v>0.67094705609775263</c:v>
                </c:pt>
                <c:pt idx="1">
                  <c:v>0.70864459053949369</c:v>
                </c:pt>
                <c:pt idx="2">
                  <c:v>0.44924673840653767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3890544"/>
        <c:axId val="453889760"/>
      </c:lineChart>
      <c:catAx>
        <c:axId val="453892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892896"/>
        <c:crosses val="autoZero"/>
        <c:auto val="1"/>
        <c:lblAlgn val="ctr"/>
        <c:lblOffset val="100"/>
        <c:noMultiLvlLbl val="0"/>
      </c:catAx>
      <c:valAx>
        <c:axId val="45389289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892112"/>
        <c:crosses val="autoZero"/>
        <c:crossBetween val="between"/>
      </c:valAx>
      <c:valAx>
        <c:axId val="45388976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890544"/>
        <c:crosses val="max"/>
        <c:crossBetween val="between"/>
      </c:valAx>
      <c:catAx>
        <c:axId val="4538905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38897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67'!$B$34:$D$34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F5E-469F-972C-E32909A75086}"/>
            </c:ext>
          </c:extLst>
        </c:ser>
        <c:ser>
          <c:idx val="1"/>
          <c:order val="1"/>
          <c:tx>
            <c:strRef>
              <c:f>'กราฟ 18 01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67'!$B$35:$D$35</c:f>
              <c:numCache>
                <c:formatCode>#,##0.00,,</c:formatCode>
                <c:ptCount val="3"/>
                <c:pt idx="0">
                  <c:v>8520158086.96</c:v>
                </c:pt>
                <c:pt idx="1">
                  <c:v>7409310938.0299997</c:v>
                </c:pt>
                <c:pt idx="2">
                  <c:v>1110847148.9300001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453894856"/>
        <c:axId val="453888584"/>
      </c:barChart>
      <c:lineChart>
        <c:grouping val="standard"/>
        <c:varyColors val="0"/>
        <c:ser>
          <c:idx val="2"/>
          <c:order val="2"/>
          <c:tx>
            <c:strRef>
              <c:f>'กราฟ 18 01 67'!$A$36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F5E-469F-972C-E32909A75086}"/>
            </c:ext>
          </c:extLst>
        </c:ser>
        <c:ser>
          <c:idx val="3"/>
          <c:order val="3"/>
          <c:tx>
            <c:strRef>
              <c:f>'กราฟ 18 01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F5E-469F-972C-E32909A75086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DF5E-469F-972C-E32909A75086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F5E-469F-972C-E32909A75086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67'!$B$37:$D$37</c:f>
              <c:numCache>
                <c:formatCode>0.00%</c:formatCode>
                <c:ptCount val="3"/>
                <c:pt idx="0">
                  <c:v>0.70558801140084826</c:v>
                </c:pt>
                <c:pt idx="1">
                  <c:v>0.71792887532477279</c:v>
                </c:pt>
                <c:pt idx="2">
                  <c:v>0.63301102478793436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53894464"/>
        <c:axId val="453893680"/>
      </c:lineChart>
      <c:catAx>
        <c:axId val="453894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888584"/>
        <c:crosses val="autoZero"/>
        <c:auto val="1"/>
        <c:lblAlgn val="ctr"/>
        <c:lblOffset val="100"/>
        <c:noMultiLvlLbl val="0"/>
      </c:catAx>
      <c:valAx>
        <c:axId val="45388858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894856"/>
        <c:crosses val="autoZero"/>
        <c:crossBetween val="between"/>
      </c:valAx>
      <c:valAx>
        <c:axId val="45389368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894464"/>
        <c:crosses val="max"/>
        <c:crossBetween val="between"/>
      </c:valAx>
      <c:catAx>
        <c:axId val="4538944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38936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1D3-4A4D-8B83-B2B54213BF7B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1D3-4A4D-8B83-B2B54213BF7B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18 01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31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'!$B$55:$C$55</c:f>
              <c:numCache>
                <c:formatCode>#,##0.00,,</c:formatCode>
                <c:ptCount val="2"/>
                <c:pt idx="0">
                  <c:v>798240754.30000007</c:v>
                </c:pt>
                <c:pt idx="1">
                  <c:v>1014011582.9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453888976"/>
        <c:axId val="453703424"/>
      </c:barChart>
      <c:catAx>
        <c:axId val="4538889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453703424"/>
        <c:crosses val="autoZero"/>
        <c:auto val="1"/>
        <c:lblAlgn val="ctr"/>
        <c:lblOffset val="100"/>
        <c:noMultiLvlLbl val="0"/>
      </c:catAx>
      <c:valAx>
        <c:axId val="45370342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453888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'!$B$22:$D$22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'!$B$23:$D$23</c:f>
              <c:numCache>
                <c:formatCode>#,##0.00,,</c:formatCode>
                <c:ptCount val="3"/>
                <c:pt idx="0">
                  <c:v>8102711926.7200003</c:v>
                </c:pt>
                <c:pt idx="1">
                  <c:v>7314336854.3400002</c:v>
                </c:pt>
                <c:pt idx="2">
                  <c:v>788375072.38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453695976"/>
        <c:axId val="453698328"/>
      </c:barChart>
      <c:lineChart>
        <c:grouping val="standard"/>
        <c:varyColors val="0"/>
        <c:ser>
          <c:idx val="2"/>
          <c:order val="2"/>
          <c:tx>
            <c:strRef>
              <c:f>'กราฟ 31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3695976"/>
        <c:axId val="453698328"/>
      </c:lineChart>
      <c:lineChart>
        <c:grouping val="standard"/>
        <c:varyColors val="0"/>
        <c:ser>
          <c:idx val="3"/>
          <c:order val="3"/>
          <c:tx>
            <c:strRef>
              <c:f>'กราฟ 31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5199-41B6-BBAD-9CF7F0E0FA2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'!$B$25:$D$25</c:f>
              <c:numCache>
                <c:formatCode>0.00%</c:formatCode>
                <c:ptCount val="3"/>
                <c:pt idx="0">
                  <c:v>0.69385910280861551</c:v>
                </c:pt>
                <c:pt idx="1">
                  <c:v>0.73076785126238986</c:v>
                </c:pt>
                <c:pt idx="2">
                  <c:v>0.47246654383724973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3698720"/>
        <c:axId val="453699112"/>
      </c:lineChart>
      <c:catAx>
        <c:axId val="45369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698328"/>
        <c:crosses val="autoZero"/>
        <c:auto val="1"/>
        <c:lblAlgn val="ctr"/>
        <c:lblOffset val="100"/>
        <c:noMultiLvlLbl val="0"/>
      </c:catAx>
      <c:valAx>
        <c:axId val="45369832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695976"/>
        <c:crosses val="autoZero"/>
        <c:crossBetween val="between"/>
      </c:valAx>
      <c:valAx>
        <c:axId val="453699112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698720"/>
        <c:crosses val="max"/>
        <c:crossBetween val="between"/>
      </c:valAx>
      <c:catAx>
        <c:axId val="4536987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36991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'!$B$34:$D$34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'!$B$35:$D$35</c:f>
              <c:numCache>
                <c:formatCode>#,##0.00,,</c:formatCode>
                <c:ptCount val="3"/>
                <c:pt idx="0">
                  <c:v>8461015294.8100004</c:v>
                </c:pt>
                <c:pt idx="1">
                  <c:v>7384101437.0900002</c:v>
                </c:pt>
                <c:pt idx="2">
                  <c:v>1076913857.72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453696760"/>
        <c:axId val="453697152"/>
      </c:barChart>
      <c:lineChart>
        <c:grouping val="standard"/>
        <c:varyColors val="0"/>
        <c:ser>
          <c:idx val="2"/>
          <c:order val="2"/>
          <c:tx>
            <c:strRef>
              <c:f>'กราฟ 31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692-4111-A840-7BF29D2C9E5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'!$B$37:$D$37</c:f>
              <c:numCache>
                <c:formatCode>0.00%</c:formatCode>
                <c:ptCount val="3"/>
                <c:pt idx="0">
                  <c:v>0.72454167621917864</c:v>
                </c:pt>
                <c:pt idx="1">
                  <c:v>0.73773795877120441</c:v>
                </c:pt>
                <c:pt idx="2">
                  <c:v>0.64538540878948758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53697936"/>
        <c:axId val="453697544"/>
      </c:lineChart>
      <c:catAx>
        <c:axId val="453696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697152"/>
        <c:crosses val="autoZero"/>
        <c:auto val="1"/>
        <c:lblAlgn val="ctr"/>
        <c:lblOffset val="100"/>
        <c:noMultiLvlLbl val="0"/>
      </c:catAx>
      <c:valAx>
        <c:axId val="45369715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696760"/>
        <c:crosses val="autoZero"/>
        <c:crossBetween val="between"/>
      </c:valAx>
      <c:valAx>
        <c:axId val="45369754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697936"/>
        <c:crosses val="max"/>
        <c:crossBetween val="between"/>
      </c:valAx>
      <c:catAx>
        <c:axId val="4536979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3697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D19-4631-AF38-F25E313DBB1D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D19-4631-AF38-F25E313DBB1D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31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19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'!$B$55:$C$55</c:f>
              <c:numCache>
                <c:formatCode>#,##0.00,,</c:formatCode>
                <c:ptCount val="2"/>
                <c:pt idx="0">
                  <c:v>664471507.82000005</c:v>
                </c:pt>
                <c:pt idx="1">
                  <c:v>1147780829.3800001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19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19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453699896"/>
        <c:axId val="453700288"/>
      </c:barChart>
      <c:catAx>
        <c:axId val="4536998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453700288"/>
        <c:crosses val="autoZero"/>
        <c:auto val="1"/>
        <c:lblAlgn val="ctr"/>
        <c:lblOffset val="100"/>
        <c:noMultiLvlLbl val="0"/>
      </c:catAx>
      <c:valAx>
        <c:axId val="45370028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453699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'!$B$22:$D$22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19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'!$B$23:$D$23</c:f>
              <c:numCache>
                <c:formatCode>#,##0.00,,</c:formatCode>
                <c:ptCount val="3"/>
                <c:pt idx="0">
                  <c:v>6738762387.6099997</c:v>
                </c:pt>
                <c:pt idx="1">
                  <c:v>6301267135.6199999</c:v>
                </c:pt>
                <c:pt idx="2">
                  <c:v>437495251.99000001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453702248"/>
        <c:axId val="453702640"/>
      </c:barChart>
      <c:lineChart>
        <c:grouping val="standard"/>
        <c:varyColors val="0"/>
        <c:ser>
          <c:idx val="2"/>
          <c:order val="2"/>
          <c:tx>
            <c:strRef>
              <c:f>'กราฟ 19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3702248"/>
        <c:axId val="453702640"/>
      </c:lineChart>
      <c:lineChart>
        <c:grouping val="standard"/>
        <c:varyColors val="0"/>
        <c:ser>
          <c:idx val="3"/>
          <c:order val="3"/>
          <c:tx>
            <c:strRef>
              <c:f>'กราฟ 19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5199-41B6-BBAD-9CF7F0E0FA2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'!$B$25:$D$25</c:f>
              <c:numCache>
                <c:formatCode>0.00%</c:formatCode>
                <c:ptCount val="3"/>
                <c:pt idx="0">
                  <c:v>0.5961877790756579</c:v>
                </c:pt>
                <c:pt idx="1">
                  <c:v>0.64688268643650837</c:v>
                </c:pt>
                <c:pt idx="2">
                  <c:v>0.28006623086375892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5373048"/>
        <c:axId val="453703032"/>
      </c:lineChart>
      <c:catAx>
        <c:axId val="453702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702640"/>
        <c:crosses val="autoZero"/>
        <c:auto val="1"/>
        <c:lblAlgn val="ctr"/>
        <c:lblOffset val="100"/>
        <c:noMultiLvlLbl val="0"/>
      </c:catAx>
      <c:valAx>
        <c:axId val="45370264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3702248"/>
        <c:crosses val="autoZero"/>
        <c:crossBetween val="between"/>
      </c:valAx>
      <c:valAx>
        <c:axId val="453703032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5373048"/>
        <c:crosses val="max"/>
        <c:crossBetween val="between"/>
      </c:valAx>
      <c:catAx>
        <c:axId val="455373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37030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'!$B$34:$D$34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19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'!$B$35:$D$35</c:f>
              <c:numCache>
                <c:formatCode>#,##0.00,,</c:formatCode>
                <c:ptCount val="3"/>
                <c:pt idx="0">
                  <c:v>7274081273.0600004</c:v>
                </c:pt>
                <c:pt idx="1">
                  <c:v>6398652361.4700003</c:v>
                </c:pt>
                <c:pt idx="2">
                  <c:v>875428911.58999991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455372656"/>
        <c:axId val="455377752"/>
      </c:barChart>
      <c:lineChart>
        <c:grouping val="standard"/>
        <c:varyColors val="0"/>
        <c:ser>
          <c:idx val="2"/>
          <c:order val="2"/>
          <c:tx>
            <c:strRef>
              <c:f>'กราฟ 19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19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692-4111-A840-7BF29D2C9E5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'!$B$37:$D$37</c:f>
              <c:numCache>
                <c:formatCode>0.00%</c:formatCode>
                <c:ptCount val="3"/>
                <c:pt idx="0">
                  <c:v>0.64354819320755963</c:v>
                </c:pt>
                <c:pt idx="1">
                  <c:v>0.65688017030145418</c:v>
                </c:pt>
                <c:pt idx="2">
                  <c:v>0.56041311201196364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55376576"/>
        <c:axId val="455379320"/>
      </c:lineChart>
      <c:catAx>
        <c:axId val="45537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5377752"/>
        <c:crosses val="autoZero"/>
        <c:auto val="1"/>
        <c:lblAlgn val="ctr"/>
        <c:lblOffset val="100"/>
        <c:noMultiLvlLbl val="0"/>
      </c:catAx>
      <c:valAx>
        <c:axId val="45537775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5372656"/>
        <c:crosses val="autoZero"/>
        <c:crossBetween val="between"/>
      </c:valAx>
      <c:valAx>
        <c:axId val="45537932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5376576"/>
        <c:crosses val="max"/>
        <c:crossBetween val="between"/>
      </c:valAx>
      <c:catAx>
        <c:axId val="4553765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5379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D19-4631-AF38-F25E313DBB1D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D19-4631-AF38-F25E313DBB1D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19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7 12 66'!$B$54:$C$54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66'!$B$55:$C$55</c:f>
              <c:numCache>
                <c:formatCode>#,##0.00,,</c:formatCode>
                <c:ptCount val="2"/>
                <c:pt idx="0">
                  <c:v>541537147.67000008</c:v>
                </c:pt>
                <c:pt idx="1">
                  <c:v>1270275689.53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7 12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7 12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7 12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455376968"/>
        <c:axId val="455377360"/>
      </c:barChart>
      <c:catAx>
        <c:axId val="4553769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455377360"/>
        <c:crosses val="autoZero"/>
        <c:auto val="1"/>
        <c:lblAlgn val="ctr"/>
        <c:lblOffset val="100"/>
        <c:noMultiLvlLbl val="0"/>
      </c:catAx>
      <c:valAx>
        <c:axId val="45537736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455376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66'!$B$22:$D$22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7 12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66'!$B$23:$D$23</c:f>
              <c:numCache>
                <c:formatCode>#,##0.00,,</c:formatCode>
                <c:ptCount val="3"/>
                <c:pt idx="0">
                  <c:v>6738816489.6099997</c:v>
                </c:pt>
                <c:pt idx="1">
                  <c:v>6301321237.6199999</c:v>
                </c:pt>
                <c:pt idx="2">
                  <c:v>437495251.99000001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455375400"/>
        <c:axId val="455372264"/>
      </c:barChart>
      <c:lineChart>
        <c:grouping val="standard"/>
        <c:varyColors val="0"/>
        <c:ser>
          <c:idx val="2"/>
          <c:order val="2"/>
          <c:tx>
            <c:strRef>
              <c:f>'กราฟ 7 12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5375400"/>
        <c:axId val="455372264"/>
      </c:lineChart>
      <c:lineChart>
        <c:grouping val="standard"/>
        <c:varyColors val="0"/>
        <c:ser>
          <c:idx val="3"/>
          <c:order val="3"/>
          <c:tx>
            <c:strRef>
              <c:f>'กราฟ 7 12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5199-41B6-BBAD-9CF7F0E0FA2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66'!$B$25:$D$25</c:f>
              <c:numCache>
                <c:formatCode>0.00%</c:formatCode>
                <c:ptCount val="3"/>
                <c:pt idx="0">
                  <c:v>0.6190337839695258</c:v>
                </c:pt>
                <c:pt idx="1">
                  <c:v>0.67165980194758734</c:v>
                </c:pt>
                <c:pt idx="2">
                  <c:v>0.29082820763657485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5373832"/>
        <c:axId val="455374224"/>
      </c:lineChart>
      <c:catAx>
        <c:axId val="455375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5372264"/>
        <c:crosses val="autoZero"/>
        <c:auto val="1"/>
        <c:lblAlgn val="ctr"/>
        <c:lblOffset val="100"/>
        <c:noMultiLvlLbl val="0"/>
      </c:catAx>
      <c:valAx>
        <c:axId val="45537226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5375400"/>
        <c:crosses val="autoZero"/>
        <c:crossBetween val="between"/>
      </c:valAx>
      <c:valAx>
        <c:axId val="45537422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5373832"/>
        <c:crosses val="max"/>
        <c:crossBetween val="between"/>
      </c:valAx>
      <c:catAx>
        <c:axId val="455373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53742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66'!$B$34:$D$34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7 12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66'!$B$35:$D$35</c:f>
              <c:numCache>
                <c:formatCode>#,##0.00,,</c:formatCode>
                <c:ptCount val="3"/>
                <c:pt idx="0">
                  <c:v>7201091529.29</c:v>
                </c:pt>
                <c:pt idx="1">
                  <c:v>6376786802.3299999</c:v>
                </c:pt>
                <c:pt idx="2">
                  <c:v>824304726.96000004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455375008"/>
        <c:axId val="455378144"/>
      </c:barChart>
      <c:lineChart>
        <c:grouping val="standard"/>
        <c:varyColors val="0"/>
        <c:ser>
          <c:idx val="2"/>
          <c:order val="2"/>
          <c:tx>
            <c:strRef>
              <c:f>'กราฟ 7 12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7 12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692-4111-A840-7BF29D2C9E5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66'!$B$37:$D$37</c:f>
              <c:numCache>
                <c:formatCode>0.00%</c:formatCode>
                <c:ptCount val="3"/>
                <c:pt idx="0">
                  <c:v>0.66149878765214343</c:v>
                </c:pt>
                <c:pt idx="1">
                  <c:v>0.67970370009776737</c:v>
                </c:pt>
                <c:pt idx="2">
                  <c:v>0.54796266976084274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56039480"/>
        <c:axId val="455378536"/>
      </c:lineChart>
      <c:catAx>
        <c:axId val="455375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5378144"/>
        <c:crosses val="autoZero"/>
        <c:auto val="1"/>
        <c:lblAlgn val="ctr"/>
        <c:lblOffset val="100"/>
        <c:noMultiLvlLbl val="0"/>
      </c:catAx>
      <c:valAx>
        <c:axId val="45537814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5375008"/>
        <c:crosses val="autoZero"/>
        <c:crossBetween val="between"/>
      </c:valAx>
      <c:valAx>
        <c:axId val="45537853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6039480"/>
        <c:crosses val="max"/>
        <c:crossBetween val="between"/>
      </c:valAx>
      <c:catAx>
        <c:axId val="4560394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53785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D19-4631-AF38-F25E313DBB1D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D19-4631-AF38-F25E313DBB1D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7 12 66'!$B$90:$C$90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[ค่า]</a:t>
                    </a:fld>
                    <a:endParaRPr lang="th-TH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31 10 66'!$A$54:$C$54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66'!$A$55:$C$55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154069141.69</c:v>
                </c:pt>
                <c:pt idx="2">
                  <c:v>1657512607.8699999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456038696"/>
        <c:axId val="456042616"/>
      </c:barChart>
      <c:catAx>
        <c:axId val="4560386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456042616"/>
        <c:crosses val="autoZero"/>
        <c:auto val="1"/>
        <c:lblAlgn val="ctr"/>
        <c:lblOffset val="100"/>
        <c:noMultiLvlLbl val="0"/>
      </c:catAx>
      <c:valAx>
        <c:axId val="45604261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456038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66'!$B$22:$D$22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66'!$B$23:$D$23</c:f>
              <c:numCache>
                <c:formatCode>#,##0.00,,</c:formatCode>
                <c:ptCount val="3"/>
                <c:pt idx="0">
                  <c:v>5411104711.8800001</c:v>
                </c:pt>
                <c:pt idx="1">
                  <c:v>5237305424.5500002</c:v>
                </c:pt>
                <c:pt idx="2">
                  <c:v>173799287.33000001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456039088"/>
        <c:axId val="456038304"/>
      </c:barChart>
      <c:lineChart>
        <c:grouping val="standard"/>
        <c:varyColors val="0"/>
        <c:ser>
          <c:idx val="2"/>
          <c:order val="2"/>
          <c:tx>
            <c:strRef>
              <c:f>'กราฟ 31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6039088"/>
        <c:axId val="456038304"/>
      </c:lineChart>
      <c:lineChart>
        <c:grouping val="standard"/>
        <c:varyColors val="0"/>
        <c:ser>
          <c:idx val="3"/>
          <c:order val="3"/>
          <c:tx>
            <c:strRef>
              <c:f>'กราฟ 31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5199-41B6-BBAD-9CF7F0E0FA2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66'!$B$25:$D$25</c:f>
              <c:numCache>
                <c:formatCode>0.00%</c:formatCode>
                <c:ptCount val="3"/>
                <c:pt idx="0">
                  <c:v>0.58395357613653875</c:v>
                </c:pt>
                <c:pt idx="1">
                  <c:v>0.66124139015037098</c:v>
                </c:pt>
                <c:pt idx="2">
                  <c:v>0.12913113792046368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6035560"/>
        <c:axId val="456039872"/>
      </c:lineChart>
      <c:catAx>
        <c:axId val="456039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6038304"/>
        <c:crosses val="autoZero"/>
        <c:auto val="1"/>
        <c:lblAlgn val="ctr"/>
        <c:lblOffset val="100"/>
        <c:noMultiLvlLbl val="0"/>
      </c:catAx>
      <c:valAx>
        <c:axId val="45603830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6039088"/>
        <c:crosses val="autoZero"/>
        <c:crossBetween val="between"/>
      </c:valAx>
      <c:valAx>
        <c:axId val="456039872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6035560"/>
        <c:crosses val="max"/>
        <c:crossBetween val="between"/>
      </c:valAx>
      <c:catAx>
        <c:axId val="456035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60398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66'!$B$34:$D$34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66'!$B$35:$D$35</c:f>
              <c:numCache>
                <c:formatCode>#,##0.00,,</c:formatCode>
                <c:ptCount val="3"/>
                <c:pt idx="0">
                  <c:v>5490648145.6400003</c:v>
                </c:pt>
                <c:pt idx="1">
                  <c:v>5258946662.0600004</c:v>
                </c:pt>
                <c:pt idx="2">
                  <c:v>231701483.58000001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456037128"/>
        <c:axId val="456037520"/>
      </c:barChart>
      <c:lineChart>
        <c:grouping val="standard"/>
        <c:varyColors val="0"/>
        <c:ser>
          <c:idx val="2"/>
          <c:order val="2"/>
          <c:tx>
            <c:strRef>
              <c:f>'กราฟ 31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692-4111-A840-7BF29D2C9E5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66'!$B$37:$D$37</c:f>
              <c:numCache>
                <c:formatCode>0.00%</c:formatCode>
                <c:ptCount val="3"/>
                <c:pt idx="0">
                  <c:v>0.59253771469522398</c:v>
                </c:pt>
                <c:pt idx="1">
                  <c:v>0.66397372687998157</c:v>
                </c:pt>
                <c:pt idx="2">
                  <c:v>0.17215189252033528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56041048"/>
        <c:axId val="456040264"/>
      </c:lineChart>
      <c:catAx>
        <c:axId val="456037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6037520"/>
        <c:crosses val="autoZero"/>
        <c:auto val="1"/>
        <c:lblAlgn val="ctr"/>
        <c:lblOffset val="100"/>
        <c:noMultiLvlLbl val="0"/>
      </c:catAx>
      <c:valAx>
        <c:axId val="45603752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6037128"/>
        <c:crosses val="autoZero"/>
        <c:crossBetween val="between"/>
      </c:valAx>
      <c:valAx>
        <c:axId val="45604026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6041048"/>
        <c:crosses val="max"/>
        <c:crossBetween val="between"/>
      </c:valAx>
      <c:catAx>
        <c:axId val="456041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6040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D19-4631-AF38-F25E313DBB1D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31 10 66'!$A$90:$C$90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66'!$A$91:$C$91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1513494184.6100001</c:v>
                </c:pt>
                <c:pt idx="2">
                  <c:v>298087564.95000005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[ค่า]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CA-43C2-8893-555B06054A2A}"/>
                </c:ext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30 11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'!$B$55:$C$55</c:f>
              <c:numCache>
                <c:formatCode>#,##0.00,,</c:formatCode>
                <c:ptCount val="2"/>
                <c:pt idx="0">
                  <c:v>460143947.92000002</c:v>
                </c:pt>
                <c:pt idx="1">
                  <c:v>1351668889.28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11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30 11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30 11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456041832"/>
        <c:axId val="454337224"/>
      </c:barChart>
      <c:catAx>
        <c:axId val="456041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454337224"/>
        <c:crosses val="autoZero"/>
        <c:auto val="1"/>
        <c:lblAlgn val="ctr"/>
        <c:lblOffset val="100"/>
        <c:noMultiLvlLbl val="0"/>
      </c:catAx>
      <c:valAx>
        <c:axId val="45433722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456041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'!$B$22:$D$22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30 11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'!$B$23:$D$23</c:f>
              <c:numCache>
                <c:formatCode>#,##0.00,,</c:formatCode>
                <c:ptCount val="3"/>
                <c:pt idx="0">
                  <c:v>6754730640.8000002</c:v>
                </c:pt>
                <c:pt idx="1">
                  <c:v>6317235388.8100004</c:v>
                </c:pt>
                <c:pt idx="2">
                  <c:v>437495251.99000001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454339184"/>
        <c:axId val="454333696"/>
      </c:barChart>
      <c:lineChart>
        <c:grouping val="standard"/>
        <c:varyColors val="0"/>
        <c:ser>
          <c:idx val="2"/>
          <c:order val="2"/>
          <c:tx>
            <c:strRef>
              <c:f>'กราฟ 30 11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'!$B$24:$D$24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339184"/>
        <c:axId val="454333696"/>
      </c:lineChart>
      <c:lineChart>
        <c:grouping val="standard"/>
        <c:varyColors val="0"/>
        <c:ser>
          <c:idx val="3"/>
          <c:order val="3"/>
          <c:tx>
            <c:strRef>
              <c:f>'กราฟ 30 11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5199-41B6-BBAD-9CF7F0E0FA2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'!$B$25:$D$25</c:f>
              <c:numCache>
                <c:formatCode>0.00%</c:formatCode>
                <c:ptCount val="3"/>
                <c:pt idx="0">
                  <c:v>0.63125212567540956</c:v>
                </c:pt>
                <c:pt idx="1">
                  <c:v>0.68693757701483238</c:v>
                </c:pt>
                <c:pt idx="2">
                  <c:v>0.29083014095146764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334480"/>
        <c:axId val="454336440"/>
      </c:lineChart>
      <c:catAx>
        <c:axId val="454339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4333696"/>
        <c:crosses val="autoZero"/>
        <c:auto val="1"/>
        <c:lblAlgn val="ctr"/>
        <c:lblOffset val="100"/>
        <c:noMultiLvlLbl val="0"/>
      </c:catAx>
      <c:valAx>
        <c:axId val="45433369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4339184"/>
        <c:crosses val="autoZero"/>
        <c:crossBetween val="between"/>
      </c:valAx>
      <c:valAx>
        <c:axId val="45433644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4334480"/>
        <c:crosses val="max"/>
        <c:crossBetween val="between"/>
      </c:valAx>
      <c:catAx>
        <c:axId val="4543344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43364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'!$B$34:$D$34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30 11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'!$B$35:$D$35</c:f>
              <c:numCache>
                <c:formatCode>#,##0.00,,</c:formatCode>
                <c:ptCount val="3"/>
                <c:pt idx="0">
                  <c:v>7146744050.96</c:v>
                </c:pt>
                <c:pt idx="1">
                  <c:v>6348295612.5100002</c:v>
                </c:pt>
                <c:pt idx="2">
                  <c:v>798448438.45000005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454336832"/>
        <c:axId val="454338008"/>
      </c:barChart>
      <c:lineChart>
        <c:grouping val="standard"/>
        <c:varyColors val="0"/>
        <c:ser>
          <c:idx val="2"/>
          <c:order val="2"/>
          <c:tx>
            <c:strRef>
              <c:f>'กราฟ 30 11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'!$B$36:$D$36</c:f>
              <c:numCache>
                <c:formatCode>0.00%</c:formatCode>
                <c:ptCount val="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30 11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692-4111-A840-7BF29D2C9E5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692-4111-A840-7BF29D2C9E5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'!$B$37:$D$37</c:f>
              <c:numCache>
                <c:formatCode>0.00%</c:formatCode>
                <c:ptCount val="3"/>
                <c:pt idx="0">
                  <c:v>0.66788708739572744</c:v>
                </c:pt>
                <c:pt idx="1">
                  <c:v>0.69031507262751934</c:v>
                </c:pt>
                <c:pt idx="2">
                  <c:v>0.5307780389401815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54338400"/>
        <c:axId val="454334088"/>
      </c:lineChart>
      <c:catAx>
        <c:axId val="454336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4338008"/>
        <c:crosses val="autoZero"/>
        <c:auto val="1"/>
        <c:lblAlgn val="ctr"/>
        <c:lblOffset val="100"/>
        <c:noMultiLvlLbl val="0"/>
      </c:catAx>
      <c:valAx>
        <c:axId val="45433800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4336832"/>
        <c:crosses val="autoZero"/>
        <c:crossBetween val="between"/>
      </c:valAx>
      <c:valAx>
        <c:axId val="45433408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454338400"/>
        <c:crosses val="max"/>
        <c:crossBetween val="between"/>
      </c:valAx>
      <c:catAx>
        <c:axId val="4543384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43340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D19-4631-AF38-F25E313DBB1D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2D19-4631-AF38-F25E313DBB1D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'กราฟ 30 11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5" Type="http://schemas.openxmlformats.org/officeDocument/2006/relationships/chart" Target="../charts/chart25.xml"/><Relationship Id="rId4" Type="http://schemas.openxmlformats.org/officeDocument/2006/relationships/chart" Target="../charts/chart2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8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5" Type="http://schemas.openxmlformats.org/officeDocument/2006/relationships/chart" Target="../charts/chart35.xml"/><Relationship Id="rId4" Type="http://schemas.openxmlformats.org/officeDocument/2006/relationships/chart" Target="../charts/chart34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8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5" Type="http://schemas.openxmlformats.org/officeDocument/2006/relationships/chart" Target="../charts/chart40.xml"/><Relationship Id="rId4" Type="http://schemas.openxmlformats.org/officeDocument/2006/relationships/chart" Target="../charts/chart3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53788</xdr:colOff>
      <xdr:row>52</xdr:row>
      <xdr:rowOff>26894</xdr:rowOff>
    </xdr:from>
    <xdr:to>
      <xdr:col>15</xdr:col>
      <xdr:colOff>434788</xdr:colOff>
      <xdr:row>54</xdr:row>
      <xdr:rowOff>4482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3079506" y="10506635"/>
          <a:ext cx="990600" cy="5244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93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79%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102</xdr:row>
      <xdr:rowOff>58270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0.39951</cdr:x>
      <cdr:y>0.3583</cdr:y>
    </cdr:from>
    <cdr:to>
      <cdr:x>0.53335</cdr:x>
      <cdr:y>0.48982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3083625" y="1183366"/>
          <a:ext cx="1033044" cy="4343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</a:t>
          </a:r>
          <a:r>
            <a:rPr lang="th-TH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21%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0.83614</cdr:x>
      <cdr:y>0.1017</cdr:y>
    </cdr:from>
    <cdr:to>
      <cdr:x>0.995</cdr:x>
      <cdr:y>0.2612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000371" y="330047"/>
          <a:ext cx="1140019" cy="51761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(5.59%)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0.81435</cdr:x>
      <cdr:y>0.35899</cdr:y>
    </cdr:from>
    <cdr:to>
      <cdr:x>0.97321</cdr:x>
      <cdr:y>0.51849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132354" y="1160182"/>
          <a:ext cx="1196293" cy="5154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(94.41%)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xmlns="" id="{3D96A458-5CFE-44CF-A154-434CD46D14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xmlns="" id="{189B75C2-0863-403B-B465-D5991B7A9E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251012</xdr:colOff>
      <xdr:row>57</xdr:row>
      <xdr:rowOff>103094</xdr:rowOff>
    </xdr:from>
    <xdr:to>
      <xdr:col>7</xdr:col>
      <xdr:colOff>723897</xdr:colOff>
      <xdr:row>60</xdr:row>
      <xdr:rowOff>80682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xmlns="" id="{0C5334DE-4ED4-4A78-A380-15CE04AC9579}"/>
            </a:ext>
          </a:extLst>
        </xdr:cNvPr>
        <xdr:cNvSpPr txBox="1"/>
      </xdr:nvSpPr>
      <xdr:spPr>
        <a:xfrm>
          <a:off x="7931972" y="12135074"/>
          <a:ext cx="1318705" cy="5262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(48.22%)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xmlns="" id="{49E6F367-BF57-42B4-BC3E-1B99D7F6F5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xmlns="" id="{89D86AB7-BF27-4ECE-9FD7-4E84753A0D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xmlns="" id="{9B33E3A4-3332-4EB3-B394-22A284E955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(51.78%)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xmlns="" id="{BAD18422-1725-4569-B268-57F2CD56A3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xmlns="" id="{84EFFB5C-E818-4275-83A7-1C87234B1A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251012</xdr:colOff>
      <xdr:row>57</xdr:row>
      <xdr:rowOff>103094</xdr:rowOff>
    </xdr:from>
    <xdr:to>
      <xdr:col>7</xdr:col>
      <xdr:colOff>723897</xdr:colOff>
      <xdr:row>60</xdr:row>
      <xdr:rowOff>80682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xmlns="" id="{AF3A3E37-BE94-46ED-9525-1231532ED798}"/>
            </a:ext>
          </a:extLst>
        </xdr:cNvPr>
        <xdr:cNvSpPr txBox="1"/>
      </xdr:nvSpPr>
      <xdr:spPr>
        <a:xfrm>
          <a:off x="7933765" y="11981329"/>
          <a:ext cx="1315567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(50.87%)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xmlns="" id="{E72F5AB2-3ECE-4868-8CB8-B99A5C6073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xmlns="" id="{05A9B5FF-5CD4-4574-A554-8E70519F13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xmlns="" id="{A0B3D1F4-9174-4BD5-8415-A534326E93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(49.13%)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 txBox="1"/>
      </xdr:nvSpPr>
      <xdr:spPr>
        <a:xfrm>
          <a:off x="9260540" y="12381379"/>
          <a:ext cx="1066238" cy="5205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(55.95%)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0.81417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64073" y="75998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(44.05%)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 txBox="1"/>
      </xdr:nvSpPr>
      <xdr:spPr>
        <a:xfrm>
          <a:off x="9253816" y="12286129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63.33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0.68423</cdr:x>
      <cdr:y>0.14157</cdr:y>
    </cdr:from>
    <cdr:to>
      <cdr:x>0.81807</cdr:x>
      <cdr:y>0.27309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97704" y="491041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36.67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210669</xdr:colOff>
      <xdr:row>61</xdr:row>
      <xdr:rowOff>127747</xdr:rowOff>
    </xdr:from>
    <xdr:to>
      <xdr:col>8</xdr:col>
      <xdr:colOff>333933</xdr:colOff>
      <xdr:row>64</xdr:row>
      <xdr:rowOff>105335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 txBox="1"/>
      </xdr:nvSpPr>
      <xdr:spPr>
        <a:xfrm>
          <a:off x="9679640" y="1267833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70.11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0.65433</cdr:x>
      <cdr:y>0.1448</cdr:y>
    </cdr:from>
    <cdr:to>
      <cdr:x>0.78817</cdr:x>
      <cdr:y>0.27632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39967" y="50224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29.89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647700</xdr:colOff>
      <xdr:row>56</xdr:row>
      <xdr:rowOff>4481</xdr:rowOff>
    </xdr:from>
    <xdr:to>
      <xdr:col>7</xdr:col>
      <xdr:colOff>770963</xdr:colOff>
      <xdr:row>58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 txBox="1"/>
      </xdr:nvSpPr>
      <xdr:spPr>
        <a:xfrm>
          <a:off x="9175376" y="1147930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(91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50%)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0.51392</cdr:x>
      <cdr:y>0.86848</cdr:y>
    </cdr:from>
    <cdr:to>
      <cdr:x>0.64776</cdr:x>
      <cdr:y>1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4429676" y="2856659"/>
          <a:ext cx="1153628" cy="43260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(8.50%)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0.25044</cdr:x>
      <cdr:y>0.09571</cdr:y>
    </cdr:from>
    <cdr:to>
      <cdr:x>0.4093</cdr:x>
      <cdr:y>0.25521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17255" y="401348"/>
          <a:ext cx="1279584" cy="66882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0.12014</cdr:x>
      <cdr:y>0.71174</cdr:y>
    </cdr:from>
    <cdr:to>
      <cdr:x>0.279</cdr:x>
      <cdr:y>0.87124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967682" y="2984508"/>
          <a:ext cx="1279584" cy="6688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625287</xdr:colOff>
      <xdr:row>63</xdr:row>
      <xdr:rowOff>4482</xdr:rowOff>
    </xdr:from>
    <xdr:to>
      <xdr:col>9</xdr:col>
      <xdr:colOff>64992</xdr:colOff>
      <xdr:row>65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 txBox="1"/>
      </xdr:nvSpPr>
      <xdr:spPr>
        <a:xfrm>
          <a:off x="10094258" y="12913658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74.60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0.65823</cdr:x>
      <cdr:y>0.1028</cdr:y>
    </cdr:from>
    <cdr:to>
      <cdr:x>0.79207</cdr:x>
      <cdr:y>0.23432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73563" y="356578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25.40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xmlns="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H115"/>
  <sheetViews>
    <sheetView zoomScale="55" zoomScaleNormal="55" workbookViewId="0">
      <selection activeCell="X37" sqref="X37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114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118341.67995998</v>
      </c>
      <c r="C5" s="476">
        <v>103762.77354778</v>
      </c>
      <c r="D5" s="476">
        <v>14578.9064122</v>
      </c>
    </row>
    <row r="6" spans="1:5" ht="24" x14ac:dyDescent="0.2">
      <c r="A6" s="400" t="s">
        <v>7</v>
      </c>
      <c r="B6" s="401">
        <f>+C6+D6</f>
        <v>46710.369774779996</v>
      </c>
      <c r="C6" s="476">
        <v>46361.680826349999</v>
      </c>
      <c r="D6" s="476">
        <v>348.68894842999998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84">
        <f>+B6/B5</f>
        <v>0.39470767856748523</v>
      </c>
      <c r="C8" s="484">
        <f>+C6/C5</f>
        <v>0.44680456430746501</v>
      </c>
      <c r="D8" s="484">
        <f>+D6/D5</f>
        <v>2.3917359681944882E-2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0.39470767856748523</v>
      </c>
      <c r="C10" s="407">
        <f>+C8-C7</f>
        <v>0.44680456430746501</v>
      </c>
      <c r="D10" s="407">
        <f>+D8-D7</f>
        <v>2.3917359681944882E-2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118341.67995998</v>
      </c>
      <c r="C13" s="476">
        <v>103762.77354778</v>
      </c>
      <c r="D13" s="476">
        <v>14578.9064122</v>
      </c>
    </row>
    <row r="14" spans="1:5" ht="24" x14ac:dyDescent="0.2">
      <c r="A14" s="400" t="s">
        <v>8</v>
      </c>
      <c r="B14" s="483">
        <f>+C14+D14</f>
        <v>47230.194157310005</v>
      </c>
      <c r="C14" s="476">
        <v>46503.847108540001</v>
      </c>
      <c r="D14" s="476">
        <v>726.34704877000001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84">
        <f>+B14/B13</f>
        <v>0.39910025084384471</v>
      </c>
      <c r="C16" s="484">
        <f>+C14/C13</f>
        <v>0.44817467304038683</v>
      </c>
      <c r="D16" s="484">
        <f>+D14/D13</f>
        <v>4.9821778687197983E-2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0.39910025084384471</v>
      </c>
      <c r="C18" s="409">
        <f>+C16-C15</f>
        <v>0.44817467304038683</v>
      </c>
      <c r="D18" s="409">
        <f>+D16-D15</f>
        <v>4.9821778687197983E-2</v>
      </c>
    </row>
    <row r="19" spans="1:8" x14ac:dyDescent="0.2">
      <c r="B19" s="409"/>
      <c r="C19" s="409"/>
      <c r="D19" s="409"/>
    </row>
    <row r="20" spans="1:8" ht="30.75" x14ac:dyDescent="0.2">
      <c r="A20" s="410" t="s">
        <v>115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8405499127.4799995</v>
      </c>
      <c r="C22" s="87">
        <v>7605896268.2799997</v>
      </c>
      <c r="D22" s="87">
        <v>799602859.20000005</v>
      </c>
      <c r="F22" s="77"/>
      <c r="G22" s="87"/>
      <c r="H22" s="87"/>
    </row>
    <row r="23" spans="1:8" x14ac:dyDescent="0.2">
      <c r="A23" s="413" t="s">
        <v>7</v>
      </c>
      <c r="B23" s="80">
        <f>+C23+D23</f>
        <v>5212825640.1499996</v>
      </c>
      <c r="C23" s="90">
        <v>5045827548.8599997</v>
      </c>
      <c r="D23" s="90">
        <v>166998091.28999999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0.62016848269102431</v>
      </c>
      <c r="C25" s="484">
        <f t="shared" ref="C25:D25" si="0">+C23/C22</f>
        <v>0.66340998757810632</v>
      </c>
      <c r="D25" s="484">
        <f t="shared" si="0"/>
        <v>0.20885129332463995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-0.62016848269102431</v>
      </c>
      <c r="C27" s="409">
        <f t="shared" ref="C27:D27" si="1">+C24-C25</f>
        <v>-0.66340998757810632</v>
      </c>
      <c r="D27" s="409">
        <f t="shared" si="1"/>
        <v>-0.20885129332463995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8405499127.4799995</v>
      </c>
      <c r="C34" s="87">
        <v>7605896268.2799997</v>
      </c>
      <c r="D34" s="87">
        <v>799602859.20000005</v>
      </c>
    </row>
    <row r="35" spans="1:4" x14ac:dyDescent="0.2">
      <c r="A35" s="413" t="s">
        <v>50</v>
      </c>
      <c r="B35" s="82">
        <f>+C35+D35</f>
        <v>5263223270.5100002</v>
      </c>
      <c r="C35" s="92">
        <v>5051629714.7200003</v>
      </c>
      <c r="D35" s="92">
        <v>211593555.78999999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0.62616427539716302</v>
      </c>
      <c r="C37" s="484">
        <f>+C35/C34</f>
        <v>0.66417283861568854</v>
      </c>
      <c r="D37" s="484">
        <f t="shared" ref="D37" si="2">+D35/D34</f>
        <v>0.26462331062910233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0.62616427539716302</v>
      </c>
      <c r="C39" s="416">
        <f>+C37-C36</f>
        <v>0.66417283861568854</v>
      </c>
      <c r="D39" s="416">
        <f>+D37-D36</f>
        <v>0.26462331062910233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116</v>
      </c>
    </row>
    <row r="54" spans="1:4" ht="28.5" x14ac:dyDescent="0.2">
      <c r="A54" s="418" t="s">
        <v>100</v>
      </c>
      <c r="B54" s="419" t="s">
        <v>7</v>
      </c>
      <c r="C54" s="419" t="s">
        <v>101</v>
      </c>
    </row>
    <row r="55" spans="1:4" ht="24" x14ac:dyDescent="0.2">
      <c r="A55" s="208">
        <v>1811397856.0600002</v>
      </c>
      <c r="B55" s="208">
        <v>112499003.67999999</v>
      </c>
      <c r="C55" s="420">
        <v>1698898852.3800001</v>
      </c>
    </row>
    <row r="56" spans="1:4" x14ac:dyDescent="0.2">
      <c r="A56" s="421"/>
      <c r="B56" s="422">
        <f>+B55/A55</f>
        <v>6.2106181313860191E-2</v>
      </c>
      <c r="C56" s="422">
        <f>+C55/A55</f>
        <v>0.93789381868613975</v>
      </c>
    </row>
    <row r="58" spans="1:4" x14ac:dyDescent="0.2">
      <c r="D58" s="423"/>
    </row>
    <row r="70" spans="1:4" ht="30.75" x14ac:dyDescent="0.2">
      <c r="A70" s="410" t="s">
        <v>116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3363395507.79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0.94731582531415337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0.95300040006776687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116</v>
      </c>
    </row>
    <row r="90" spans="1:4" ht="28.5" x14ac:dyDescent="0.2">
      <c r="A90" s="418" t="s">
        <v>100</v>
      </c>
      <c r="B90" s="419" t="s">
        <v>8</v>
      </c>
      <c r="C90" s="419" t="s">
        <v>101</v>
      </c>
    </row>
    <row r="91" spans="1:4" ht="24" x14ac:dyDescent="0.2">
      <c r="A91" s="208">
        <v>1811397856.0600002</v>
      </c>
      <c r="B91" s="430">
        <v>1484414420.3799999</v>
      </c>
      <c r="C91" s="420">
        <v>1698898852.3800001</v>
      </c>
    </row>
    <row r="92" spans="1:4" x14ac:dyDescent="0.2">
      <c r="A92" s="421"/>
      <c r="B92" s="422">
        <f>+B91/A91</f>
        <v>0.81948557872800676</v>
      </c>
      <c r="C92" s="422">
        <f>+C91/A91</f>
        <v>0.93789381868613975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19" zoomScale="85" zoomScaleNormal="85" workbookViewId="0">
      <selection activeCell="L156" sqref="L156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customHeight="1" x14ac:dyDescent="0.2">
      <c r="A1" s="572" t="s">
        <v>0</v>
      </c>
      <c r="B1" s="572"/>
      <c r="C1" s="572"/>
      <c r="D1" s="572"/>
      <c r="E1" s="572"/>
      <c r="F1" s="572"/>
      <c r="G1" s="572"/>
      <c r="H1" s="572"/>
      <c r="I1" s="572"/>
      <c r="J1" s="1"/>
      <c r="Q1" s="2" t="s">
        <v>1</v>
      </c>
    </row>
    <row r="2" spans="1:20" ht="20.25" customHeight="1" x14ac:dyDescent="0.2">
      <c r="A2" s="580" t="s">
        <v>2</v>
      </c>
      <c r="B2" s="582" t="s">
        <v>3</v>
      </c>
      <c r="C2" s="583"/>
      <c r="D2" s="582" t="s">
        <v>4</v>
      </c>
      <c r="E2" s="583"/>
      <c r="F2" s="582" t="s">
        <v>5</v>
      </c>
      <c r="G2" s="583"/>
      <c r="H2" s="584" t="s">
        <v>6</v>
      </c>
      <c r="I2" s="585"/>
      <c r="J2" s="1"/>
    </row>
    <row r="3" spans="1:20" s="1" customFormat="1" ht="18" customHeight="1" x14ac:dyDescent="0.2">
      <c r="A3" s="581"/>
      <c r="B3" s="5" t="s">
        <v>7</v>
      </c>
      <c r="C3" s="6" t="s">
        <v>8</v>
      </c>
      <c r="D3" s="5" t="s">
        <v>7</v>
      </c>
      <c r="E3" s="5" t="s">
        <v>8</v>
      </c>
      <c r="F3" s="6" t="s">
        <v>7</v>
      </c>
      <c r="G3" s="7" t="s">
        <v>8</v>
      </c>
      <c r="H3" s="8" t="s">
        <v>7</v>
      </c>
      <c r="I3" s="9" t="s">
        <v>8</v>
      </c>
      <c r="M3" s="10"/>
    </row>
    <row r="4" spans="1:20" ht="18" customHeight="1" x14ac:dyDescent="0.2">
      <c r="A4" s="11" t="s">
        <v>9</v>
      </c>
      <c r="B4" s="12">
        <v>32</v>
      </c>
      <c r="C4" s="12">
        <v>34.08</v>
      </c>
      <c r="D4" s="12">
        <f>20+32</f>
        <v>52</v>
      </c>
      <c r="E4" s="12">
        <f>+C4+22.16</f>
        <v>56.239999999999995</v>
      </c>
      <c r="F4" s="12">
        <f>23+D4</f>
        <v>75</v>
      </c>
      <c r="G4" s="12">
        <f>+E4+25.5</f>
        <v>81.739999999999995</v>
      </c>
      <c r="H4" s="13">
        <f>18+F4</f>
        <v>93</v>
      </c>
      <c r="I4" s="14">
        <f>+G4+18.26</f>
        <v>100</v>
      </c>
    </row>
    <row r="5" spans="1:20" ht="18" customHeight="1" x14ac:dyDescent="0.2">
      <c r="A5" s="15" t="s">
        <v>10</v>
      </c>
      <c r="B5" s="16">
        <v>35</v>
      </c>
      <c r="C5" s="16">
        <v>35.33</v>
      </c>
      <c r="D5" s="16">
        <f>20+35</f>
        <v>55</v>
      </c>
      <c r="E5" s="16">
        <f>20.45+C5</f>
        <v>55.78</v>
      </c>
      <c r="F5" s="16">
        <f>25+D5</f>
        <v>80</v>
      </c>
      <c r="G5" s="16">
        <f>25.98+E5</f>
        <v>81.760000000000005</v>
      </c>
      <c r="H5" s="17">
        <f>18+F5</f>
        <v>98</v>
      </c>
      <c r="I5" s="18">
        <f>18.24+G5</f>
        <v>100</v>
      </c>
    </row>
    <row r="6" spans="1:20" ht="18" customHeight="1" x14ac:dyDescent="0.2">
      <c r="A6" s="19" t="s">
        <v>11</v>
      </c>
      <c r="B6" s="20">
        <v>19</v>
      </c>
      <c r="C6" s="20">
        <v>28.96</v>
      </c>
      <c r="D6" s="20">
        <f>20+19</f>
        <v>39</v>
      </c>
      <c r="E6" s="20">
        <f>29.19+C6</f>
        <v>58.150000000000006</v>
      </c>
      <c r="F6" s="20">
        <f>+D6+18</f>
        <v>57</v>
      </c>
      <c r="G6" s="20">
        <f>23.5+E6</f>
        <v>81.650000000000006</v>
      </c>
      <c r="H6" s="21">
        <f>18+F6</f>
        <v>75</v>
      </c>
      <c r="I6" s="22">
        <f>18.35+G6</f>
        <v>100</v>
      </c>
    </row>
    <row r="7" spans="1:20" ht="20.25" customHeight="1" x14ac:dyDescent="0.2">
      <c r="A7" s="572" t="s">
        <v>12</v>
      </c>
      <c r="B7" s="572"/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1" t="s">
        <v>13</v>
      </c>
      <c r="N7" s="571"/>
      <c r="O7" s="571"/>
    </row>
    <row r="8" spans="1:20" s="34" customFormat="1" ht="39.75" customHeight="1" x14ac:dyDescent="0.2">
      <c r="A8" s="23" t="s">
        <v>2</v>
      </c>
      <c r="B8" s="24" t="s">
        <v>14</v>
      </c>
      <c r="C8" s="25" t="s">
        <v>15</v>
      </c>
      <c r="D8" s="26" t="s">
        <v>16</v>
      </c>
      <c r="E8" s="27" t="s">
        <v>7</v>
      </c>
      <c r="F8" s="28" t="s">
        <v>17</v>
      </c>
      <c r="G8" s="28" t="s">
        <v>18</v>
      </c>
      <c r="H8" s="29" t="s">
        <v>19</v>
      </c>
      <c r="I8" s="24" t="s">
        <v>20</v>
      </c>
      <c r="J8" s="28" t="s">
        <v>21</v>
      </c>
      <c r="K8" s="28" t="s">
        <v>18</v>
      </c>
      <c r="L8" s="30" t="s">
        <v>22</v>
      </c>
      <c r="M8" s="31" t="s">
        <v>23</v>
      </c>
      <c r="N8" s="32" t="s">
        <v>24</v>
      </c>
      <c r="O8" s="33" t="s">
        <v>25</v>
      </c>
      <c r="Q8" s="35"/>
    </row>
    <row r="9" spans="1:20" ht="20.25" customHeight="1" x14ac:dyDescent="0.2">
      <c r="A9" s="36" t="s">
        <v>26</v>
      </c>
      <c r="B9" s="37"/>
      <c r="C9" s="38"/>
      <c r="D9" s="39"/>
      <c r="E9" s="40"/>
      <c r="F9" s="38"/>
      <c r="G9" s="38"/>
      <c r="H9" s="38"/>
      <c r="I9" s="41"/>
      <c r="J9" s="38"/>
      <c r="K9" s="38"/>
      <c r="L9" s="42"/>
      <c r="M9" s="40"/>
      <c r="N9" s="43"/>
      <c r="O9" s="44"/>
    </row>
    <row r="10" spans="1:20" s="59" customFormat="1" ht="20.25" customHeight="1" x14ac:dyDescent="0.2">
      <c r="A10" s="45" t="s">
        <v>9</v>
      </c>
      <c r="B10" s="46">
        <f>+B11+B12</f>
        <v>644915.86589551996</v>
      </c>
      <c r="C10" s="47"/>
      <c r="D10" s="48">
        <f>+D11+D12</f>
        <v>63333.429604949997</v>
      </c>
      <c r="E10" s="49">
        <f>+E11+E12</f>
        <v>579613.55243216001</v>
      </c>
      <c r="F10" s="50">
        <f>+E10*100/B10</f>
        <v>89.874289513302301</v>
      </c>
      <c r="G10" s="50">
        <v>93</v>
      </c>
      <c r="H10" s="51">
        <f>+F10-G10</f>
        <v>-3.1257104866976988</v>
      </c>
      <c r="I10" s="52">
        <f>+I11+I12</f>
        <v>642946.98203711002</v>
      </c>
      <c r="J10" s="50">
        <f>+I10*100/B10</f>
        <v>99.694706866038103</v>
      </c>
      <c r="K10" s="50">
        <v>100</v>
      </c>
      <c r="L10" s="53">
        <f>+J10-K10</f>
        <v>-0.3052931339618965</v>
      </c>
      <c r="M10" s="54">
        <f>+B10-I10</f>
        <v>1968.8838584099431</v>
      </c>
      <c r="N10" s="55"/>
      <c r="O10" s="55"/>
      <c r="P10" s="56"/>
      <c r="Q10" s="57"/>
      <c r="R10" s="58"/>
      <c r="S10" s="58"/>
      <c r="T10" s="58"/>
    </row>
    <row r="11" spans="1:20" ht="20.25" customHeight="1" x14ac:dyDescent="0.55000000000000004">
      <c r="A11" s="60" t="s">
        <v>10</v>
      </c>
      <c r="B11" s="61">
        <v>341280.35259924002</v>
      </c>
      <c r="C11" s="62"/>
      <c r="D11" s="63">
        <v>8356.8079855699998</v>
      </c>
      <c r="E11" s="61">
        <v>331887.24231223</v>
      </c>
      <c r="F11" s="64">
        <f>+E11*100/B11</f>
        <v>97.24768501454281</v>
      </c>
      <c r="G11" s="64">
        <v>98</v>
      </c>
      <c r="H11" s="65">
        <f>+F11-G11</f>
        <v>-0.75231498545718978</v>
      </c>
      <c r="I11" s="61">
        <f>+D11+E11</f>
        <v>340244.05029779999</v>
      </c>
      <c r="J11" s="64">
        <f>+I11*100/B11</f>
        <v>99.696348678279492</v>
      </c>
      <c r="K11" s="64">
        <v>100</v>
      </c>
      <c r="L11" s="66">
        <f>+J11-K11</f>
        <v>-0.30365132172050835</v>
      </c>
      <c r="M11" s="67">
        <f>+B11-I11</f>
        <v>1036.3023014400387</v>
      </c>
      <c r="N11" s="55"/>
      <c r="O11" s="55"/>
      <c r="P11" s="68"/>
      <c r="Q11" s="35"/>
    </row>
    <row r="12" spans="1:20" ht="20.25" customHeight="1" x14ac:dyDescent="0.55000000000000004">
      <c r="A12" s="60" t="s">
        <v>11</v>
      </c>
      <c r="B12" s="61">
        <v>303635.51329628</v>
      </c>
      <c r="C12" s="62"/>
      <c r="D12" s="63">
        <v>54976.621619379999</v>
      </c>
      <c r="E12" s="61">
        <v>247726.31011993001</v>
      </c>
      <c r="F12" s="64">
        <f>+E12*100/B12</f>
        <v>81.586737806326639</v>
      </c>
      <c r="G12" s="64">
        <v>75</v>
      </c>
      <c r="H12" s="65">
        <f>+F12-G12</f>
        <v>6.5867378063266386</v>
      </c>
      <c r="I12" s="61">
        <f>+D12+E12</f>
        <v>302702.93173931004</v>
      </c>
      <c r="J12" s="64">
        <f t="shared" ref="J12" si="0">+I12*100/B12</f>
        <v>99.692861501329062</v>
      </c>
      <c r="K12" s="64">
        <v>100</v>
      </c>
      <c r="L12" s="66">
        <f>+J12-K12</f>
        <v>-0.30713849867093757</v>
      </c>
      <c r="M12" s="67">
        <f>+B12-I12</f>
        <v>932.58155696996255</v>
      </c>
      <c r="N12" s="55"/>
      <c r="O12" s="55"/>
      <c r="P12" s="68"/>
      <c r="Q12" s="35"/>
    </row>
    <row r="13" spans="1:20" ht="20.25" customHeight="1" x14ac:dyDescent="0.2">
      <c r="A13" s="572" t="s">
        <v>27</v>
      </c>
      <c r="B13" s="572"/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1" t="s">
        <v>13</v>
      </c>
      <c r="N13" s="571"/>
      <c r="O13" s="571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18</v>
      </c>
      <c r="H14" s="29" t="s">
        <v>19</v>
      </c>
      <c r="I14" s="24" t="s">
        <v>20</v>
      </c>
      <c r="J14" s="28" t="s">
        <v>21</v>
      </c>
      <c r="K14" s="28" t="s">
        <v>18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29</v>
      </c>
      <c r="B15" s="70"/>
      <c r="C15" s="71"/>
      <c r="D15" s="72"/>
      <c r="E15" s="73"/>
      <c r="F15" s="71"/>
      <c r="G15" s="71"/>
      <c r="H15" s="71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29606141386.419998</v>
      </c>
      <c r="C16" s="78">
        <f>+C17+C18</f>
        <v>344917691.63999999</v>
      </c>
      <c r="D16" s="79">
        <f>+D17+D18</f>
        <v>1449590398.4199998</v>
      </c>
      <c r="E16" s="80">
        <f>+E17+E18</f>
        <v>27752159002.389999</v>
      </c>
      <c r="F16" s="50">
        <f>+E16*100/B16</f>
        <v>93.737845267197173</v>
      </c>
      <c r="G16" s="50">
        <v>93</v>
      </c>
      <c r="H16" s="81">
        <f>+F16-G16</f>
        <v>0.73784526719717292</v>
      </c>
      <c r="I16" s="82">
        <f>+C16+D16+E16</f>
        <v>29546667092.450001</v>
      </c>
      <c r="J16" s="50">
        <f>+I16*100/B16</f>
        <v>99.799115010653566</v>
      </c>
      <c r="K16" s="50">
        <v>100</v>
      </c>
      <c r="L16" s="53">
        <f>+J16-K16</f>
        <v>-0.20088498934643439</v>
      </c>
      <c r="M16" s="83">
        <f>+B16-I16</f>
        <v>59474293.969997406</v>
      </c>
      <c r="N16" s="55">
        <v>6</v>
      </c>
      <c r="O16" s="55">
        <v>26</v>
      </c>
      <c r="P16" s="56"/>
      <c r="Q16" s="84" t="s">
        <v>30</v>
      </c>
      <c r="R16" s="85"/>
      <c r="S16" s="86">
        <f>+E16+C16+D16</f>
        <v>29546667092.449997</v>
      </c>
    </row>
    <row r="17" spans="1:26" ht="25.5" x14ac:dyDescent="0.2">
      <c r="A17" s="60" t="s">
        <v>10</v>
      </c>
      <c r="B17" s="87">
        <v>19134475597.919998</v>
      </c>
      <c r="C17" s="88">
        <v>38356185.730000004</v>
      </c>
      <c r="D17" s="89">
        <v>68869304.86999999</v>
      </c>
      <c r="E17" s="90">
        <v>18996556694.790001</v>
      </c>
      <c r="F17" s="64">
        <f>+E17*100/B17</f>
        <v>99.279212527021173</v>
      </c>
      <c r="G17" s="64">
        <v>98</v>
      </c>
      <c r="H17" s="91">
        <f>+F17-G17</f>
        <v>1.2792125270211727</v>
      </c>
      <c r="I17" s="92">
        <f t="shared" ref="I17:I18" si="1">+C17+D17+E17</f>
        <v>19103782185.389999</v>
      </c>
      <c r="J17" s="64">
        <f>+I17*100/B17</f>
        <v>99.839591044066367</v>
      </c>
      <c r="K17" s="64">
        <v>100</v>
      </c>
      <c r="L17" s="66">
        <f t="shared" ref="L17:L18" si="2">+J17-K17</f>
        <v>-0.16040895593363302</v>
      </c>
      <c r="M17" s="93">
        <f>+B17-I17</f>
        <v>30693412.529998779</v>
      </c>
      <c r="N17" s="55">
        <v>8</v>
      </c>
      <c r="O17" s="55">
        <v>55</v>
      </c>
      <c r="P17" s="68"/>
      <c r="Q17" s="35" t="s">
        <v>31</v>
      </c>
    </row>
    <row r="18" spans="1:26" ht="17.25" customHeight="1" x14ac:dyDescent="0.2">
      <c r="A18" s="60" t="s">
        <v>11</v>
      </c>
      <c r="B18" s="87">
        <v>10471665788.5</v>
      </c>
      <c r="C18" s="88">
        <v>306561505.90999997</v>
      </c>
      <c r="D18" s="89">
        <v>1380721093.55</v>
      </c>
      <c r="E18" s="90">
        <v>8755602307.6000004</v>
      </c>
      <c r="F18" s="64">
        <f>+E18*100/B18</f>
        <v>83.612316172422311</v>
      </c>
      <c r="G18" s="64">
        <v>75</v>
      </c>
      <c r="H18" s="91">
        <f t="shared" ref="H18" si="3">+F18-G18</f>
        <v>8.612316172422311</v>
      </c>
      <c r="I18" s="92">
        <f t="shared" si="1"/>
        <v>10442884907.060001</v>
      </c>
      <c r="J18" s="64">
        <f t="shared" ref="J18" si="4">+I18*100/B18</f>
        <v>99.725154698198963</v>
      </c>
      <c r="K18" s="64">
        <v>100</v>
      </c>
      <c r="L18" s="66">
        <f t="shared" si="2"/>
        <v>-0.27484530180103661</v>
      </c>
      <c r="M18" s="93">
        <f>+B18-I18</f>
        <v>28780881.439998627</v>
      </c>
      <c r="N18" s="55">
        <v>26</v>
      </c>
      <c r="O18" s="55">
        <v>51</v>
      </c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5">+D22+E22</f>
        <v>810615</v>
      </c>
      <c r="J22" s="111">
        <f t="shared" ref="J22:J27" si="6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7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5"/>
        <v>0</v>
      </c>
      <c r="J23" s="111">
        <f t="shared" si="6"/>
        <v>0</v>
      </c>
      <c r="K23" s="139">
        <v>58.150000000000006</v>
      </c>
      <c r="L23" s="142">
        <f>+J23-K23</f>
        <v>-58.150000000000006</v>
      </c>
      <c r="M23" s="143">
        <f t="shared" si="7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5"/>
        <v>0</v>
      </c>
      <c r="J24" s="111"/>
      <c r="K24" s="116"/>
      <c r="L24" s="117"/>
      <c r="M24" s="146">
        <f t="shared" si="7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6"/>
        <v>0.86247392064659634</v>
      </c>
      <c r="K25" s="127">
        <v>56.239999999999995</v>
      </c>
      <c r="L25" s="130">
        <f>+J25-K25</f>
        <v>-55.377526079353402</v>
      </c>
      <c r="M25" s="131">
        <f t="shared" si="7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6"/>
        <v>11.65097947896338</v>
      </c>
      <c r="K26" s="139">
        <v>55.78</v>
      </c>
      <c r="L26" s="142">
        <f>+J26-K26</f>
        <v>-44.129020521036622</v>
      </c>
      <c r="M26" s="143">
        <f t="shared" si="7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5"/>
        <v>0</v>
      </c>
      <c r="J27" s="111">
        <f t="shared" si="6"/>
        <v>0</v>
      </c>
      <c r="K27" s="139">
        <v>58.150000000000006</v>
      </c>
      <c r="L27" s="142">
        <f>+J27-K27</f>
        <v>-58.150000000000006</v>
      </c>
      <c r="M27" s="143">
        <f t="shared" si="7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8">+SUM(D31:D34)</f>
        <v>19055724.869999997</v>
      </c>
      <c r="E30" s="157">
        <f t="shared" si="8"/>
        <v>2635159524.1199999</v>
      </c>
      <c r="F30" s="164">
        <f t="shared" ref="F30:F33" si="9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9"/>
        <v>100</v>
      </c>
      <c r="G31" s="173"/>
      <c r="H31" s="174"/>
      <c r="I31" s="92">
        <v>24020888.32</v>
      </c>
      <c r="J31" s="173">
        <f t="shared" ref="J31:J35" si="10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9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>+E35*100/B35</f>
        <v>99.089506874981993</v>
      </c>
      <c r="G35" s="158"/>
      <c r="H35" s="165"/>
      <c r="I35" s="82">
        <f>+I36+I37+I38</f>
        <v>551102015.51999998</v>
      </c>
      <c r="J35" s="50">
        <f t="shared" si="10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>+E36*100/B36</f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>+E37*100/B37</f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>+E38*100/B38</f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52</v>
      </c>
      <c r="N40" s="204" t="s">
        <v>53</v>
      </c>
      <c r="O40" s="205"/>
      <c r="Q40" s="206">
        <v>12</v>
      </c>
    </row>
    <row r="41" spans="1:18" s="215" customFormat="1" ht="16.5" customHeight="1" x14ac:dyDescent="0.2">
      <c r="A41" s="207" t="s">
        <v>54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f>+E41*100/B41</f>
        <v>6.2106181313860196</v>
      </c>
      <c r="G41" s="210"/>
      <c r="H41" s="210"/>
      <c r="I41" s="211">
        <f>+E41+D41</f>
        <v>1484414420.3799999</v>
      </c>
      <c r="J41" s="4">
        <f>+I41*100/B41</f>
        <v>81.948557872800677</v>
      </c>
      <c r="K41" s="4"/>
      <c r="L41" s="212">
        <v>668669.12</v>
      </c>
      <c r="M41" s="213">
        <v>3.6240089684724808E-7</v>
      </c>
      <c r="N41" s="213">
        <v>1698898852.3800001</v>
      </c>
      <c r="O41" s="214"/>
      <c r="Q41" s="215" t="s">
        <v>55</v>
      </c>
      <c r="R41" s="216">
        <v>53803558.950000003</v>
      </c>
    </row>
    <row r="42" spans="1:18" ht="23.25" customHeight="1" x14ac:dyDescent="0.2">
      <c r="A42" s="573" t="s">
        <v>56</v>
      </c>
      <c r="B42" s="573"/>
      <c r="C42" s="573"/>
      <c r="D42" s="573"/>
      <c r="E42" s="573"/>
      <c r="F42" s="573"/>
      <c r="G42" s="573"/>
      <c r="H42" s="573"/>
      <c r="I42" s="573"/>
      <c r="J42" s="573"/>
      <c r="K42" s="573"/>
      <c r="L42" s="573"/>
      <c r="M42" s="573"/>
      <c r="N42" s="573"/>
      <c r="O42" s="573"/>
    </row>
    <row r="43" spans="1:18" x14ac:dyDescent="0.2">
      <c r="A43" s="94" t="s">
        <v>57</v>
      </c>
      <c r="C43" s="217"/>
      <c r="E43" s="218"/>
      <c r="F43" s="10"/>
      <c r="G43" s="162"/>
      <c r="H43" s="162"/>
      <c r="J43" s="219"/>
      <c r="K43" s="493"/>
      <c r="L43" s="162"/>
      <c r="N43" s="220"/>
    </row>
    <row r="44" spans="1:18" x14ac:dyDescent="0.2">
      <c r="E44" s="222"/>
      <c r="F44" s="223"/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17.25" hidden="1" x14ac:dyDescent="0.2">
      <c r="A46" s="568" t="s">
        <v>2</v>
      </c>
      <c r="B46" s="562" t="s">
        <v>14</v>
      </c>
      <c r="C46" s="232" t="s">
        <v>16</v>
      </c>
      <c r="D46" s="232"/>
      <c r="E46" s="562"/>
      <c r="F46" s="233"/>
      <c r="G46" s="233" t="s">
        <v>58</v>
      </c>
      <c r="H46" s="234" t="s">
        <v>59</v>
      </c>
      <c r="I46" s="235" t="s">
        <v>60</v>
      </c>
      <c r="J46" s="233"/>
      <c r="K46" s="233"/>
      <c r="M46" s="237"/>
      <c r="O46" s="238"/>
    </row>
    <row r="47" spans="1:18" s="243" customFormat="1" ht="21.75" hidden="1" customHeight="1" thickBot="1" x14ac:dyDescent="0.25">
      <c r="A47" s="570"/>
      <c r="B47" s="564"/>
      <c r="C47" s="239"/>
      <c r="D47" s="239"/>
      <c r="E47" s="564"/>
      <c r="F47" s="240"/>
      <c r="G47" s="240" t="s">
        <v>62</v>
      </c>
      <c r="H47" s="241" t="s">
        <v>63</v>
      </c>
      <c r="I47" s="242" t="s">
        <v>50</v>
      </c>
      <c r="J47" s="240"/>
      <c r="K47" s="240"/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29606141386.419998</v>
      </c>
      <c r="C48" s="245">
        <f>+C49+C50</f>
        <v>1449590398.4199998</v>
      </c>
      <c r="D48" s="245"/>
      <c r="E48" s="246"/>
      <c r="F48" s="247"/>
      <c r="G48" s="248">
        <f>+E48-F48</f>
        <v>0</v>
      </c>
      <c r="H48" s="249">
        <f>+C48+D48</f>
        <v>1449590398.4199998</v>
      </c>
      <c r="I48" s="246">
        <f>+H48*100/B48</f>
        <v>4.8962489893563452</v>
      </c>
      <c r="J48" s="250"/>
      <c r="K48" s="251"/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19134475597.919998</v>
      </c>
      <c r="C49" s="253">
        <f>+D17</f>
        <v>68869304.86999999</v>
      </c>
      <c r="D49" s="254"/>
      <c r="E49" s="246"/>
      <c r="F49" s="247"/>
      <c r="G49" s="248">
        <f>+E49-F49</f>
        <v>0</v>
      </c>
      <c r="H49" s="249">
        <f>+C49+D49</f>
        <v>68869304.86999999</v>
      </c>
      <c r="I49" s="246">
        <f>+H49*100/B49</f>
        <v>0.35992261464163872</v>
      </c>
      <c r="J49" s="250"/>
      <c r="K49" s="251"/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10471665788.5</v>
      </c>
      <c r="C50" s="253">
        <f>D18</f>
        <v>1380721093.55</v>
      </c>
      <c r="D50" s="254"/>
      <c r="E50" s="246"/>
      <c r="F50" s="247"/>
      <c r="G50" s="248">
        <f>+E50-F50</f>
        <v>0</v>
      </c>
      <c r="H50" s="249">
        <f>+C50+D50</f>
        <v>1380721093.55</v>
      </c>
      <c r="I50" s="246">
        <f>+H50*100/B50</f>
        <v>13.185305198207434</v>
      </c>
      <c r="J50" s="250"/>
      <c r="K50" s="251"/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568" t="s">
        <v>2</v>
      </c>
      <c r="B53" s="562" t="s">
        <v>14</v>
      </c>
      <c r="C53" s="565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570"/>
      <c r="B54" s="564"/>
      <c r="C54" s="56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568" t="s">
        <v>14</v>
      </c>
      <c r="B62" s="562" t="s">
        <v>64</v>
      </c>
      <c r="C62" s="565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570"/>
      <c r="B63" s="564"/>
      <c r="C63" s="56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574"/>
      <c r="E71" s="575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29606141386.419998</v>
      </c>
      <c r="C84" s="267">
        <f>+C85+C86</f>
        <v>27752159002.389999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19134475597.919998</v>
      </c>
      <c r="C85" s="316">
        <f>+E17</f>
        <v>18996556694.790001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10471665788.5</v>
      </c>
      <c r="C86" s="316">
        <f>+E18</f>
        <v>8755602307.6000004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576" t="s">
        <v>2</v>
      </c>
      <c r="B88" s="555" t="s">
        <v>14</v>
      </c>
      <c r="C88" s="578" t="s">
        <v>64</v>
      </c>
      <c r="D88" s="555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577"/>
      <c r="B89" s="556"/>
      <c r="C89" s="579"/>
      <c r="D89" s="556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568" t="s">
        <v>2</v>
      </c>
      <c r="B103" s="562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562"/>
      <c r="L103" s="565" t="s">
        <v>16</v>
      </c>
    </row>
    <row r="104" spans="1:13" s="236" customFormat="1" ht="15" hidden="1" customHeight="1" x14ac:dyDescent="0.2">
      <c r="A104" s="569"/>
      <c r="B104" s="563"/>
      <c r="C104" s="562" t="s">
        <v>76</v>
      </c>
      <c r="D104" s="562"/>
      <c r="E104" s="308"/>
      <c r="F104" s="568"/>
      <c r="G104" s="565" t="s">
        <v>76</v>
      </c>
      <c r="H104" s="562" t="s">
        <v>60</v>
      </c>
      <c r="I104" s="308" t="s">
        <v>77</v>
      </c>
      <c r="J104" s="568"/>
      <c r="K104" s="563"/>
      <c r="L104" s="566"/>
    </row>
    <row r="105" spans="1:13" s="236" customFormat="1" ht="17.25" hidden="1" x14ac:dyDescent="0.2">
      <c r="A105" s="569"/>
      <c r="B105" s="563"/>
      <c r="C105" s="563"/>
      <c r="D105" s="563"/>
      <c r="E105" s="308"/>
      <c r="F105" s="569"/>
      <c r="G105" s="566"/>
      <c r="H105" s="563"/>
      <c r="I105" s="308" t="s">
        <v>79</v>
      </c>
      <c r="J105" s="569"/>
      <c r="K105" s="563"/>
      <c r="L105" s="566"/>
    </row>
    <row r="106" spans="1:13" s="236" customFormat="1" ht="18" hidden="1" thickBot="1" x14ac:dyDescent="0.25">
      <c r="A106" s="570"/>
      <c r="B106" s="564"/>
      <c r="C106" s="564"/>
      <c r="D106" s="564"/>
      <c r="E106" s="339"/>
      <c r="F106" s="570"/>
      <c r="G106" s="567"/>
      <c r="H106" s="564"/>
      <c r="I106" s="240" t="s">
        <v>60</v>
      </c>
      <c r="J106" s="570"/>
      <c r="K106" s="564"/>
      <c r="L106" s="567"/>
    </row>
    <row r="107" spans="1:13" s="236" customFormat="1" ht="18" hidden="1" thickBot="1" x14ac:dyDescent="0.25">
      <c r="A107" s="244" t="s">
        <v>9</v>
      </c>
      <c r="B107" s="340">
        <f>+B108+B109</f>
        <v>29606141386.419998</v>
      </c>
      <c r="C107" s="340">
        <f>+C108+C109</f>
        <v>27752159002.389999</v>
      </c>
      <c r="D107" s="341"/>
      <c r="E107" s="312"/>
      <c r="F107" s="342"/>
      <c r="G107" s="340">
        <f>+K107+L107+C107</f>
        <v>29201749400.809998</v>
      </c>
      <c r="H107" s="251">
        <f>+G107*100/B107</f>
        <v>98.63409425655351</v>
      </c>
      <c r="I107" s="240">
        <v>81.739999999999995</v>
      </c>
      <c r="J107" s="342"/>
      <c r="K107" s="340"/>
      <c r="L107" s="340">
        <f>+L108+L109</f>
        <v>1449590398.4199998</v>
      </c>
    </row>
    <row r="108" spans="1:13" s="236" customFormat="1" ht="18" hidden="1" thickBot="1" x14ac:dyDescent="0.25">
      <c r="A108" s="244" t="s">
        <v>10</v>
      </c>
      <c r="B108" s="340">
        <f>+B17</f>
        <v>19134475597.919998</v>
      </c>
      <c r="C108" s="340">
        <f>+E17</f>
        <v>18996556694.790001</v>
      </c>
      <c r="D108" s="341"/>
      <c r="E108" s="312"/>
      <c r="F108" s="342"/>
      <c r="G108" s="340">
        <f>+K108+L108+C108</f>
        <v>19065425999.66</v>
      </c>
      <c r="H108" s="251">
        <f>+G108*100/B108</f>
        <v>99.639135141662805</v>
      </c>
      <c r="I108" s="240">
        <v>81.760000000000005</v>
      </c>
      <c r="J108" s="342"/>
      <c r="K108" s="340"/>
      <c r="L108" s="340">
        <f>+D17</f>
        <v>68869304.86999999</v>
      </c>
    </row>
    <row r="109" spans="1:13" s="236" customFormat="1" ht="18" hidden="1" thickBot="1" x14ac:dyDescent="0.25">
      <c r="A109" s="244" t="s">
        <v>11</v>
      </c>
      <c r="B109" s="340">
        <f>+B18</f>
        <v>10471665788.5</v>
      </c>
      <c r="C109" s="340">
        <f>+E18</f>
        <v>8755602307.6000004</v>
      </c>
      <c r="D109" s="341"/>
      <c r="E109" s="312"/>
      <c r="F109" s="342"/>
      <c r="G109" s="340">
        <f>+K109+L109+C109</f>
        <v>10136323401.15</v>
      </c>
      <c r="H109" s="251">
        <f>+G109*100/B109</f>
        <v>96.797621370629741</v>
      </c>
      <c r="I109" s="240">
        <v>81.650000000000006</v>
      </c>
      <c r="J109" s="342"/>
      <c r="K109" s="340"/>
      <c r="L109" s="340">
        <f>+D18</f>
        <v>1380721093.55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553" t="s">
        <v>2</v>
      </c>
      <c r="B112" s="555" t="s">
        <v>14</v>
      </c>
      <c r="C112" s="281" t="s">
        <v>7</v>
      </c>
      <c r="D112" s="318"/>
      <c r="E112" s="557"/>
      <c r="F112" s="558"/>
      <c r="G112" s="237"/>
      <c r="K112" s="318"/>
      <c r="L112" s="555" t="s">
        <v>16</v>
      </c>
    </row>
    <row r="113" spans="1:13" s="236" customFormat="1" ht="17.25" hidden="1" x14ac:dyDescent="0.2">
      <c r="A113" s="554"/>
      <c r="B113" s="556"/>
      <c r="C113" s="281" t="s">
        <v>76</v>
      </c>
      <c r="D113" s="318"/>
      <c r="E113" s="318"/>
      <c r="F113" s="343"/>
      <c r="G113" s="237"/>
      <c r="K113" s="318"/>
      <c r="L113" s="556"/>
    </row>
    <row r="114" spans="1:13" s="323" customFormat="1" ht="17.25" hidden="1" x14ac:dyDescent="0.2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/>
      <c r="L114" s="287">
        <f t="shared" ref="L114:L122" si="17">+D29</f>
        <v>19055724.869999997</v>
      </c>
    </row>
    <row r="115" spans="1:13" s="323" customFormat="1" ht="17.25" hidden="1" x14ac:dyDescent="0.2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/>
      <c r="L115" s="287">
        <f t="shared" si="17"/>
        <v>19055724.869999997</v>
      </c>
    </row>
    <row r="116" spans="1:13" s="236" customFormat="1" ht="17.25" hidden="1" x14ac:dyDescent="0.2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/>
      <c r="L116" s="287">
        <f t="shared" si="17"/>
        <v>0</v>
      </c>
    </row>
    <row r="117" spans="1:13" s="236" customFormat="1" ht="17.25" hidden="1" x14ac:dyDescent="0.2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/>
      <c r="L117" s="287">
        <f t="shared" si="17"/>
        <v>1059233.3999999999</v>
      </c>
    </row>
    <row r="118" spans="1:13" s="236" customFormat="1" ht="17.25" hidden="1" x14ac:dyDescent="0.2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/>
      <c r="L118" s="287">
        <f t="shared" si="17"/>
        <v>17996491.469999999</v>
      </c>
    </row>
    <row r="119" spans="1:13" s="236" customFormat="1" ht="17.25" hidden="1" x14ac:dyDescent="0.2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/>
      <c r="L119" s="287">
        <f t="shared" si="17"/>
        <v>0</v>
      </c>
    </row>
    <row r="120" spans="1:13" s="323" customFormat="1" ht="17.25" hidden="1" x14ac:dyDescent="0.2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/>
      <c r="L120" s="287">
        <f t="shared" si="17"/>
        <v>0</v>
      </c>
    </row>
    <row r="121" spans="1:13" s="236" customFormat="1" ht="27" hidden="1" customHeight="1" x14ac:dyDescent="0.2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/>
      <c r="L121" s="287">
        <f t="shared" si="17"/>
        <v>0</v>
      </c>
    </row>
    <row r="122" spans="1:13" s="350" customFormat="1" ht="17.25" hidden="1" x14ac:dyDescent="0.2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/>
      <c r="L122" s="287">
        <f t="shared" si="17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559" t="s">
        <v>2</v>
      </c>
      <c r="B125" s="562" t="s">
        <v>14</v>
      </c>
      <c r="C125" s="565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560"/>
      <c r="B126" s="563"/>
      <c r="C126" s="566"/>
      <c r="D126" s="562"/>
      <c r="E126" s="562"/>
      <c r="F126" s="308"/>
      <c r="G126" s="565" t="s">
        <v>78</v>
      </c>
      <c r="H126" s="559" t="s">
        <v>76</v>
      </c>
      <c r="I126" s="562" t="s">
        <v>60</v>
      </c>
      <c r="J126" s="308"/>
      <c r="K126" s="565"/>
      <c r="M126" s="258"/>
    </row>
    <row r="127" spans="1:13" s="350" customFormat="1" ht="17.25" hidden="1" x14ac:dyDescent="0.2">
      <c r="A127" s="560"/>
      <c r="B127" s="563"/>
      <c r="C127" s="566"/>
      <c r="D127" s="563"/>
      <c r="E127" s="563"/>
      <c r="F127" s="308"/>
      <c r="G127" s="566"/>
      <c r="H127" s="560"/>
      <c r="I127" s="563"/>
      <c r="J127" s="308"/>
      <c r="K127" s="566"/>
      <c r="M127" s="258"/>
    </row>
    <row r="128" spans="1:13" s="350" customFormat="1" ht="18" hidden="1" thickBot="1" x14ac:dyDescent="0.25">
      <c r="A128" s="561"/>
      <c r="B128" s="564"/>
      <c r="C128" s="567"/>
      <c r="D128" s="564"/>
      <c r="E128" s="564"/>
      <c r="F128" s="339"/>
      <c r="G128" s="567"/>
      <c r="H128" s="561"/>
      <c r="I128" s="564"/>
      <c r="J128" s="240"/>
      <c r="K128" s="56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/>
      <c r="K129" s="272"/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/>
      <c r="K130" s="272"/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/>
      <c r="K131" s="272"/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549" t="s">
        <v>2</v>
      </c>
      <c r="B134" s="551" t="s">
        <v>14</v>
      </c>
      <c r="C134" s="358" t="s">
        <v>81</v>
      </c>
      <c r="D134" s="551"/>
      <c r="E134" s="551"/>
      <c r="F134" s="547"/>
      <c r="G134" s="547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550"/>
      <c r="B135" s="552"/>
      <c r="C135" s="360" t="s">
        <v>82</v>
      </c>
      <c r="D135" s="552"/>
      <c r="E135" s="552"/>
      <c r="F135" s="548"/>
      <c r="G135" s="548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29606141386.419998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19134475597.919998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10471665788.5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39370078740157483" right="0.23622047244094491" top="0.19685039370078741" bottom="0" header="0.11811023622047245" footer="0.11811023622047245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5"/>
  <sheetViews>
    <sheetView topLeftCell="A28" zoomScale="85" zoomScaleNormal="85" workbookViewId="0">
      <selection activeCell="A41" sqref="A4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572" t="s">
        <v>106</v>
      </c>
      <c r="B1" s="572"/>
      <c r="C1" s="572"/>
      <c r="D1" s="572"/>
      <c r="E1" s="572"/>
      <c r="F1" s="572"/>
      <c r="G1" s="572"/>
      <c r="H1" s="572"/>
      <c r="I1" s="572"/>
      <c r="J1" s="1"/>
      <c r="Q1" s="2" t="s">
        <v>1</v>
      </c>
    </row>
    <row r="2" spans="1:20" ht="20.25" hidden="1" customHeight="1" x14ac:dyDescent="0.2">
      <c r="A2" s="586" t="s">
        <v>2</v>
      </c>
      <c r="B2" s="588" t="s">
        <v>3</v>
      </c>
      <c r="C2" s="589"/>
      <c r="D2" s="588" t="s">
        <v>4</v>
      </c>
      <c r="E2" s="589"/>
      <c r="F2" s="588" t="s">
        <v>5</v>
      </c>
      <c r="G2" s="589"/>
      <c r="H2" s="590" t="s">
        <v>6</v>
      </c>
      <c r="I2" s="591"/>
      <c r="J2" s="1"/>
    </row>
    <row r="3" spans="1:20" s="1" customFormat="1" ht="18" hidden="1" customHeight="1" x14ac:dyDescent="0.2">
      <c r="A3" s="587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572" t="s">
        <v>105</v>
      </c>
      <c r="B7" s="572"/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1" t="s">
        <v>109</v>
      </c>
      <c r="N7" s="571"/>
      <c r="O7" s="571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16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118341.67995998</v>
      </c>
      <c r="C10" s="464"/>
      <c r="D10" s="478">
        <f>+D11+D12</f>
        <v>519.82438252999998</v>
      </c>
      <c r="E10" s="475">
        <f>+E11+E12</f>
        <v>46710.369774779996</v>
      </c>
      <c r="F10" s="465">
        <f>+E10*100/B10</f>
        <v>39.470767856748523</v>
      </c>
      <c r="G10" s="466">
        <v>93</v>
      </c>
      <c r="H10" s="480">
        <f>+F10-G10</f>
        <v>-53.529232143251477</v>
      </c>
      <c r="I10" s="482">
        <f>+I11+I12</f>
        <v>47230.194157310005</v>
      </c>
      <c r="J10" s="465">
        <f>+I10*100/B10</f>
        <v>39.910025084384472</v>
      </c>
      <c r="K10" s="466">
        <v>100</v>
      </c>
      <c r="L10" s="466">
        <f>+J10-K10</f>
        <v>-60.089974915615528</v>
      </c>
      <c r="M10" s="467">
        <f>+B10-I10</f>
        <v>71111.485802669995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2">
      <c r="A11" s="474" t="s">
        <v>10</v>
      </c>
      <c r="B11" s="476">
        <v>103762.77354778</v>
      </c>
      <c r="C11" s="469"/>
      <c r="D11" s="479">
        <v>142.16628219</v>
      </c>
      <c r="E11" s="476">
        <v>46361.680826349999</v>
      </c>
      <c r="F11" s="470">
        <f>+E11*100/B11</f>
        <v>44.680456430746503</v>
      </c>
      <c r="G11" s="471">
        <v>98</v>
      </c>
      <c r="H11" s="481">
        <f>+F11-G11</f>
        <v>-53.319543569253497</v>
      </c>
      <c r="I11" s="476">
        <v>46503.847108540001</v>
      </c>
      <c r="J11" s="470">
        <f>+I11*100/B11</f>
        <v>44.817467304038686</v>
      </c>
      <c r="K11" s="471">
        <v>100</v>
      </c>
      <c r="L11" s="471">
        <f>+J11-K11</f>
        <v>-55.182532695961314</v>
      </c>
      <c r="M11" s="472">
        <f>+B11-I11</f>
        <v>57258.92643924</v>
      </c>
      <c r="N11" s="468"/>
      <c r="O11" s="468"/>
      <c r="P11" s="68"/>
      <c r="Q11" s="35"/>
    </row>
    <row r="12" spans="1:20" ht="20.25" customHeight="1" x14ac:dyDescent="0.2">
      <c r="A12" s="474" t="s">
        <v>11</v>
      </c>
      <c r="B12" s="476">
        <v>14578.9064122</v>
      </c>
      <c r="C12" s="469"/>
      <c r="D12" s="479">
        <v>377.65810033999998</v>
      </c>
      <c r="E12" s="476">
        <v>348.68894842999998</v>
      </c>
      <c r="F12" s="470">
        <f>+E12*100/B12</f>
        <v>2.3917359681944883</v>
      </c>
      <c r="G12" s="471">
        <v>75</v>
      </c>
      <c r="H12" s="481">
        <f>+F12-G12</f>
        <v>-72.608264031805518</v>
      </c>
      <c r="I12" s="476">
        <v>726.34704877000001</v>
      </c>
      <c r="J12" s="470">
        <f t="shared" ref="J12" si="0">+I12*100/B12</f>
        <v>4.9821778687197984</v>
      </c>
      <c r="K12" s="471">
        <v>100</v>
      </c>
      <c r="L12" s="471">
        <f>+J12-K12</f>
        <v>-95.017822131280198</v>
      </c>
      <c r="M12" s="472">
        <f>+B12-I12</f>
        <v>13852.55936343</v>
      </c>
      <c r="N12" s="468"/>
      <c r="O12" s="468"/>
      <c r="P12" s="68"/>
      <c r="Q12" s="35"/>
    </row>
    <row r="13" spans="1:20" ht="20.25" customHeight="1" x14ac:dyDescent="0.2">
      <c r="A13" s="572" t="s">
        <v>107</v>
      </c>
      <c r="B13" s="572"/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1" t="s">
        <v>108</v>
      </c>
      <c r="N13" s="571"/>
      <c r="O13" s="571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8405499127.4799995</v>
      </c>
      <c r="C16" s="78">
        <f>+C17+C18</f>
        <v>0</v>
      </c>
      <c r="D16" s="79">
        <f>+D17+D18</f>
        <v>50397630.359999999</v>
      </c>
      <c r="E16" s="80">
        <f>+E17+E18</f>
        <v>5212825640.1499996</v>
      </c>
      <c r="F16" s="50">
        <f>+E16*100/B16</f>
        <v>62.016848269102425</v>
      </c>
      <c r="G16" s="435">
        <v>93</v>
      </c>
      <c r="H16" s="436">
        <f>+F16-G16</f>
        <v>-30.983151730897575</v>
      </c>
      <c r="I16" s="82">
        <f>+C16+D16+E16</f>
        <v>5263223270.5099993</v>
      </c>
      <c r="J16" s="50">
        <f>+I16*100/B16</f>
        <v>62.616427539716298</v>
      </c>
      <c r="K16" s="435">
        <v>100</v>
      </c>
      <c r="L16" s="441">
        <f>+J16-K16</f>
        <v>-37.383572460283702</v>
      </c>
      <c r="M16" s="83">
        <f>+B16-I16</f>
        <v>3142275856.9700003</v>
      </c>
      <c r="N16" s="55">
        <v>2</v>
      </c>
      <c r="O16" s="55">
        <v>1</v>
      </c>
      <c r="P16" s="56"/>
      <c r="Q16" s="84" t="s">
        <v>30</v>
      </c>
      <c r="R16" s="85"/>
      <c r="S16" s="86">
        <f>+E16+C16+D16</f>
        <v>5263223270.5099993</v>
      </c>
    </row>
    <row r="17" spans="1:26" ht="25.5" x14ac:dyDescent="0.2">
      <c r="A17" s="60" t="s">
        <v>10</v>
      </c>
      <c r="B17" s="87">
        <v>7605896268.2799997</v>
      </c>
      <c r="C17" s="88" t="s">
        <v>34</v>
      </c>
      <c r="D17" s="89">
        <v>5802165.8600000003</v>
      </c>
      <c r="E17" s="90">
        <v>5045827548.8599997</v>
      </c>
      <c r="F17" s="64">
        <f>+E17*100/B17</f>
        <v>66.340998757810624</v>
      </c>
      <c r="G17" s="437">
        <v>98</v>
      </c>
      <c r="H17" s="438">
        <f>+F17-G17</f>
        <v>-31.659001242189376</v>
      </c>
      <c r="I17" s="92">
        <v>5051629714.7200003</v>
      </c>
      <c r="J17" s="64">
        <f>+I17*100/B17</f>
        <v>66.417283861568848</v>
      </c>
      <c r="K17" s="437">
        <v>100</v>
      </c>
      <c r="L17" s="442">
        <f t="shared" ref="L17:L18" si="1">+J17-K17</f>
        <v>-33.582716138431152</v>
      </c>
      <c r="M17" s="93">
        <f>+B17-I17</f>
        <v>2554266553.5599995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799602859.20000005</v>
      </c>
      <c r="C18" s="88" t="s">
        <v>34</v>
      </c>
      <c r="D18" s="89">
        <v>44595464.5</v>
      </c>
      <c r="E18" s="90">
        <v>166998091.28999999</v>
      </c>
      <c r="F18" s="64">
        <f>+E18*100/B18</f>
        <v>20.885129332463997</v>
      </c>
      <c r="G18" s="437">
        <v>75</v>
      </c>
      <c r="H18" s="438">
        <f t="shared" ref="H18" si="2">+F18-G18</f>
        <v>-54.114870667536003</v>
      </c>
      <c r="I18" s="92">
        <v>211593555.78999999</v>
      </c>
      <c r="J18" s="64">
        <f t="shared" ref="J18" si="3">+I18*100/B18</f>
        <v>26.462331062910234</v>
      </c>
      <c r="K18" s="437">
        <v>100</v>
      </c>
      <c r="L18" s="442">
        <f t="shared" si="1"/>
        <v>-73.537668937089762</v>
      </c>
      <c r="M18" s="93">
        <f>+B18-I18</f>
        <v>588009303.41000009</v>
      </c>
      <c r="N18" s="55">
        <v>1</v>
      </c>
      <c r="O18" s="55">
        <v>6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3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ref="F34:F38" si="10"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10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10"/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10"/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10"/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v>6.2106181313860196</v>
      </c>
      <c r="G41" s="210"/>
      <c r="H41" s="210"/>
      <c r="I41" s="211">
        <f>+D41+E41</f>
        <v>1484414420.3799999</v>
      </c>
      <c r="J41" s="4">
        <v>81.948557872800706</v>
      </c>
      <c r="K41" s="4"/>
      <c r="L41" s="212">
        <v>668669.12</v>
      </c>
      <c r="M41" s="213">
        <v>1698898852.3800001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573" t="s">
        <v>56</v>
      </c>
      <c r="B42" s="573"/>
      <c r="C42" s="573"/>
      <c r="D42" s="573"/>
      <c r="E42" s="573"/>
      <c r="F42" s="573"/>
      <c r="G42" s="573"/>
      <c r="H42" s="573"/>
      <c r="I42" s="573"/>
      <c r="J42" s="573"/>
      <c r="K42" s="573"/>
      <c r="L42" s="573"/>
      <c r="M42" s="573"/>
      <c r="N42" s="573"/>
      <c r="O42" s="573"/>
    </row>
    <row r="43" spans="1:18" x14ac:dyDescent="0.2">
      <c r="A43" s="94" t="s">
        <v>111</v>
      </c>
      <c r="C43" s="217"/>
      <c r="E43" s="218"/>
      <c r="F43" s="10"/>
      <c r="G43" s="162"/>
      <c r="H43" s="162">
        <f>C41+D41+E41+L41</f>
        <v>1811397856.0599997</v>
      </c>
      <c r="J43" s="219"/>
      <c r="K43" s="162"/>
      <c r="L43" s="162"/>
      <c r="N43" s="220"/>
    </row>
    <row r="44" spans="1:18" x14ac:dyDescent="0.2">
      <c r="E44" s="222"/>
      <c r="F44" s="223"/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568" t="s">
        <v>2</v>
      </c>
      <c r="B46" s="562" t="s">
        <v>14</v>
      </c>
      <c r="C46" s="232" t="s">
        <v>16</v>
      </c>
      <c r="D46" s="232"/>
      <c r="E46" s="562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570"/>
      <c r="B47" s="564"/>
      <c r="C47" s="239"/>
      <c r="D47" s="239"/>
      <c r="E47" s="564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8405499127.4799995</v>
      </c>
      <c r="C48" s="245">
        <f>+C49+C50</f>
        <v>50397630.359999999</v>
      </c>
      <c r="D48" s="245"/>
      <c r="E48" s="246"/>
      <c r="F48" s="247"/>
      <c r="G48" s="248">
        <f>+E48-F48</f>
        <v>0</v>
      </c>
      <c r="H48" s="249">
        <f>+C48+D48</f>
        <v>50397630.359999999</v>
      </c>
      <c r="I48" s="246">
        <f>+H48*100/B48</f>
        <v>0.59957927061387251</v>
      </c>
      <c r="J48" s="250">
        <v>100</v>
      </c>
      <c r="K48" s="251">
        <f>+I48-J48</f>
        <v>-99.400420729386127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7605896268.2799997</v>
      </c>
      <c r="C49" s="253">
        <f>+D17</f>
        <v>5802165.8600000003</v>
      </c>
      <c r="D49" s="254"/>
      <c r="E49" s="246"/>
      <c r="F49" s="247"/>
      <c r="G49" s="248">
        <f>+E49-F49</f>
        <v>0</v>
      </c>
      <c r="H49" s="249">
        <f>+C49+D49</f>
        <v>5802165.8600000003</v>
      </c>
      <c r="I49" s="246">
        <f>+H49*100/B49</f>
        <v>7.6285103758220257E-2</v>
      </c>
      <c r="J49" s="250">
        <v>100</v>
      </c>
      <c r="K49" s="251">
        <f>+I49-J49</f>
        <v>-99.923714896241776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799602859.20000005</v>
      </c>
      <c r="C50" s="253">
        <f>D18</f>
        <v>44595464.5</v>
      </c>
      <c r="D50" s="254"/>
      <c r="E50" s="246"/>
      <c r="F50" s="247"/>
      <c r="G50" s="248">
        <f>+E50-F50</f>
        <v>0</v>
      </c>
      <c r="H50" s="249">
        <f>+C50+D50</f>
        <v>44595464.5</v>
      </c>
      <c r="I50" s="246">
        <f>+H50*100/B50</f>
        <v>5.5772017304462382</v>
      </c>
      <c r="J50" s="250">
        <v>100</v>
      </c>
      <c r="K50" s="251">
        <f>+I50-J50</f>
        <v>-94.422798269553766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568" t="s">
        <v>2</v>
      </c>
      <c r="B53" s="562" t="s">
        <v>14</v>
      </c>
      <c r="C53" s="565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570"/>
      <c r="B54" s="564"/>
      <c r="C54" s="56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568" t="s">
        <v>14</v>
      </c>
      <c r="B62" s="562" t="s">
        <v>64</v>
      </c>
      <c r="C62" s="565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570"/>
      <c r="B63" s="564"/>
      <c r="C63" s="56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574"/>
      <c r="E71" s="575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8405499127.4799995</v>
      </c>
      <c r="C84" s="267">
        <f>+C85+C86</f>
        <v>5212825640.1499996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7605896268.2799997</v>
      </c>
      <c r="C85" s="316">
        <f>+E17</f>
        <v>5045827548.8599997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799602859.20000005</v>
      </c>
      <c r="C86" s="316">
        <f>+E18</f>
        <v>166998091.28999999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576" t="s">
        <v>2</v>
      </c>
      <c r="B88" s="555" t="s">
        <v>14</v>
      </c>
      <c r="C88" s="578" t="s">
        <v>64</v>
      </c>
      <c r="D88" s="555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577"/>
      <c r="B89" s="556"/>
      <c r="C89" s="579"/>
      <c r="D89" s="556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568" t="s">
        <v>2</v>
      </c>
      <c r="B103" s="562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562" t="s">
        <v>15</v>
      </c>
      <c r="L103" s="565" t="s">
        <v>16</v>
      </c>
    </row>
    <row r="104" spans="1:13" s="236" customFormat="1" ht="15" hidden="1" customHeight="1" x14ac:dyDescent="0.2">
      <c r="A104" s="569"/>
      <c r="B104" s="563"/>
      <c r="C104" s="562" t="s">
        <v>76</v>
      </c>
      <c r="D104" s="562"/>
      <c r="E104" s="308"/>
      <c r="F104" s="568"/>
      <c r="G104" s="565" t="s">
        <v>76</v>
      </c>
      <c r="H104" s="562" t="s">
        <v>60</v>
      </c>
      <c r="I104" s="308" t="s">
        <v>77</v>
      </c>
      <c r="J104" s="568" t="s">
        <v>78</v>
      </c>
      <c r="K104" s="563"/>
      <c r="L104" s="566"/>
    </row>
    <row r="105" spans="1:13" s="236" customFormat="1" ht="17.25" hidden="1" x14ac:dyDescent="0.2">
      <c r="A105" s="569"/>
      <c r="B105" s="563"/>
      <c r="C105" s="563"/>
      <c r="D105" s="563"/>
      <c r="E105" s="308"/>
      <c r="F105" s="569"/>
      <c r="G105" s="566"/>
      <c r="H105" s="563"/>
      <c r="I105" s="308" t="s">
        <v>79</v>
      </c>
      <c r="J105" s="569"/>
      <c r="K105" s="563"/>
      <c r="L105" s="566"/>
    </row>
    <row r="106" spans="1:13" s="236" customFormat="1" ht="18" hidden="1" thickBot="1" x14ac:dyDescent="0.25">
      <c r="A106" s="570"/>
      <c r="B106" s="564"/>
      <c r="C106" s="564"/>
      <c r="D106" s="564"/>
      <c r="E106" s="339"/>
      <c r="F106" s="570"/>
      <c r="G106" s="567"/>
      <c r="H106" s="564"/>
      <c r="I106" s="240" t="s">
        <v>60</v>
      </c>
      <c r="J106" s="570"/>
      <c r="K106" s="564"/>
      <c r="L106" s="567"/>
    </row>
    <row r="107" spans="1:13" s="236" customFormat="1" ht="18" hidden="1" thickBot="1" x14ac:dyDescent="0.25">
      <c r="A107" s="244" t="s">
        <v>9</v>
      </c>
      <c r="B107" s="340">
        <f>+B108+B109</f>
        <v>8405499127.4799995</v>
      </c>
      <c r="C107" s="340">
        <f>+C108+C109</f>
        <v>5212825640.1499996</v>
      </c>
      <c r="D107" s="341"/>
      <c r="E107" s="312"/>
      <c r="F107" s="342"/>
      <c r="G107" s="340">
        <f>+K107+L107+C107</f>
        <v>5263223270.5099993</v>
      </c>
      <c r="H107" s="251">
        <f>+G107*100/B107</f>
        <v>62.616427539716298</v>
      </c>
      <c r="I107" s="240">
        <v>81.739999999999995</v>
      </c>
      <c r="J107" s="342">
        <f>+H107-I107</f>
        <v>-19.123572460283697</v>
      </c>
      <c r="K107" s="340">
        <f>+K108+K109</f>
        <v>0</v>
      </c>
      <c r="L107" s="340">
        <f>+L108+L109</f>
        <v>50397630.359999999</v>
      </c>
    </row>
    <row r="108" spans="1:13" s="236" customFormat="1" ht="18" hidden="1" thickBot="1" x14ac:dyDescent="0.25">
      <c r="A108" s="244" t="s">
        <v>10</v>
      </c>
      <c r="B108" s="340">
        <f>+B17</f>
        <v>7605896268.2799997</v>
      </c>
      <c r="C108" s="340">
        <f>+E17</f>
        <v>5045827548.8599997</v>
      </c>
      <c r="D108" s="341"/>
      <c r="E108" s="312"/>
      <c r="F108" s="342"/>
      <c r="G108" s="340">
        <f>+K108+L108+C108</f>
        <v>5051629714.7199993</v>
      </c>
      <c r="H108" s="251">
        <f>+G108*100/B108</f>
        <v>66.417283861568848</v>
      </c>
      <c r="I108" s="240">
        <v>81.760000000000005</v>
      </c>
      <c r="J108" s="342">
        <f>+H108-I108</f>
        <v>-15.342716138431157</v>
      </c>
      <c r="K108" s="340" t="str">
        <f>+C17</f>
        <v>0</v>
      </c>
      <c r="L108" s="340">
        <f>+D17</f>
        <v>5802165.8600000003</v>
      </c>
    </row>
    <row r="109" spans="1:13" s="236" customFormat="1" ht="18" hidden="1" thickBot="1" x14ac:dyDescent="0.25">
      <c r="A109" s="244" t="s">
        <v>11</v>
      </c>
      <c r="B109" s="340">
        <f>+B18</f>
        <v>799602859.20000005</v>
      </c>
      <c r="C109" s="340">
        <f>+E18</f>
        <v>166998091.28999999</v>
      </c>
      <c r="D109" s="341"/>
      <c r="E109" s="312"/>
      <c r="F109" s="342"/>
      <c r="G109" s="340">
        <f>+K109+L109+C109</f>
        <v>211593555.78999999</v>
      </c>
      <c r="H109" s="251">
        <f>+G109*100/B109</f>
        <v>26.462331062910234</v>
      </c>
      <c r="I109" s="240">
        <v>81.650000000000006</v>
      </c>
      <c r="J109" s="342">
        <f>+H109-I109</f>
        <v>-55.187668937089768</v>
      </c>
      <c r="K109" s="340" t="str">
        <f>+C18</f>
        <v>0</v>
      </c>
      <c r="L109" s="340">
        <f>+D18</f>
        <v>44595464.5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553" t="s">
        <v>2</v>
      </c>
      <c r="B112" s="555" t="s">
        <v>14</v>
      </c>
      <c r="C112" s="281" t="s">
        <v>7</v>
      </c>
      <c r="D112" s="318"/>
      <c r="E112" s="557"/>
      <c r="F112" s="558"/>
      <c r="G112" s="237"/>
      <c r="K112" s="318" t="s">
        <v>81</v>
      </c>
      <c r="L112" s="555" t="s">
        <v>16</v>
      </c>
    </row>
    <row r="113" spans="1:13" s="236" customFormat="1" ht="17.25" hidden="1" x14ac:dyDescent="0.2">
      <c r="A113" s="554"/>
      <c r="B113" s="556"/>
      <c r="C113" s="281" t="s">
        <v>76</v>
      </c>
      <c r="D113" s="318"/>
      <c r="E113" s="318"/>
      <c r="F113" s="343"/>
      <c r="G113" s="237"/>
      <c r="K113" s="318" t="s">
        <v>82</v>
      </c>
      <c r="L113" s="556"/>
    </row>
    <row r="114" spans="1:13" s="323" customFormat="1" ht="17.25" hidden="1" x14ac:dyDescent="0.2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>
        <f t="shared" ref="K114:L122" si="17">+C29</f>
        <v>63748.32</v>
      </c>
      <c r="L114" s="287">
        <f t="shared" si="17"/>
        <v>19055724.869999997</v>
      </c>
    </row>
    <row r="115" spans="1:13" s="323" customFormat="1" ht="17.25" hidden="1" x14ac:dyDescent="0.2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>
        <f t="shared" si="17"/>
        <v>0</v>
      </c>
      <c r="L115" s="287">
        <f t="shared" si="17"/>
        <v>19055724.869999997</v>
      </c>
    </row>
    <row r="116" spans="1:13" s="236" customFormat="1" ht="17.25" hidden="1" x14ac:dyDescent="0.2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>
        <f t="shared" si="17"/>
        <v>0</v>
      </c>
      <c r="L116" s="287">
        <f t="shared" si="17"/>
        <v>0</v>
      </c>
    </row>
    <row r="117" spans="1:13" s="236" customFormat="1" ht="17.25" hidden="1" x14ac:dyDescent="0.2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>
        <f t="shared" si="17"/>
        <v>0</v>
      </c>
      <c r="L117" s="287">
        <f t="shared" si="17"/>
        <v>1059233.3999999999</v>
      </c>
    </row>
    <row r="118" spans="1:13" s="236" customFormat="1" ht="17.25" hidden="1" x14ac:dyDescent="0.2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>
        <f t="shared" si="17"/>
        <v>0</v>
      </c>
      <c r="L118" s="287">
        <f t="shared" si="17"/>
        <v>17996491.469999999</v>
      </c>
    </row>
    <row r="119" spans="1:13" s="236" customFormat="1" ht="17.25" hidden="1" x14ac:dyDescent="0.2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>
        <f t="shared" si="17"/>
        <v>0</v>
      </c>
      <c r="L119" s="287">
        <f t="shared" si="17"/>
        <v>0</v>
      </c>
    </row>
    <row r="120" spans="1:13" s="323" customFormat="1" ht="17.25" hidden="1" x14ac:dyDescent="0.2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>
        <f t="shared" si="17"/>
        <v>63748.32</v>
      </c>
      <c r="L120" s="287">
        <f t="shared" si="17"/>
        <v>0</v>
      </c>
    </row>
    <row r="121" spans="1:13" s="236" customFormat="1" ht="27" hidden="1" customHeight="1" x14ac:dyDescent="0.2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>
        <f t="shared" si="17"/>
        <v>53748.32</v>
      </c>
      <c r="L121" s="287">
        <f t="shared" si="17"/>
        <v>0</v>
      </c>
    </row>
    <row r="122" spans="1:13" s="350" customFormat="1" ht="17.25" hidden="1" x14ac:dyDescent="0.2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>
        <f t="shared" si="17"/>
        <v>10000</v>
      </c>
      <c r="L122" s="287">
        <f t="shared" si="17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559" t="s">
        <v>2</v>
      </c>
      <c r="B125" s="562" t="s">
        <v>14</v>
      </c>
      <c r="C125" s="565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560"/>
      <c r="B126" s="563"/>
      <c r="C126" s="566"/>
      <c r="D126" s="562"/>
      <c r="E126" s="562"/>
      <c r="F126" s="308"/>
      <c r="G126" s="565" t="s">
        <v>78</v>
      </c>
      <c r="H126" s="559" t="s">
        <v>76</v>
      </c>
      <c r="I126" s="562" t="s">
        <v>60</v>
      </c>
      <c r="J126" s="308" t="s">
        <v>77</v>
      </c>
      <c r="K126" s="565" t="s">
        <v>78</v>
      </c>
      <c r="M126" s="258"/>
    </row>
    <row r="127" spans="1:13" s="350" customFormat="1" ht="17.25" hidden="1" x14ac:dyDescent="0.2">
      <c r="A127" s="560"/>
      <c r="B127" s="563"/>
      <c r="C127" s="566"/>
      <c r="D127" s="563"/>
      <c r="E127" s="563"/>
      <c r="F127" s="308"/>
      <c r="G127" s="566"/>
      <c r="H127" s="560"/>
      <c r="I127" s="563"/>
      <c r="J127" s="308" t="s">
        <v>79</v>
      </c>
      <c r="K127" s="566"/>
      <c r="M127" s="258"/>
    </row>
    <row r="128" spans="1:13" s="350" customFormat="1" ht="18" hidden="1" thickBot="1" x14ac:dyDescent="0.25">
      <c r="A128" s="561"/>
      <c r="B128" s="564"/>
      <c r="C128" s="567"/>
      <c r="D128" s="564"/>
      <c r="E128" s="564"/>
      <c r="F128" s="339"/>
      <c r="G128" s="567"/>
      <c r="H128" s="561"/>
      <c r="I128" s="564"/>
      <c r="J128" s="240" t="s">
        <v>60</v>
      </c>
      <c r="K128" s="56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549" t="s">
        <v>2</v>
      </c>
      <c r="B134" s="551" t="s">
        <v>14</v>
      </c>
      <c r="C134" s="358" t="s">
        <v>81</v>
      </c>
      <c r="D134" s="551"/>
      <c r="E134" s="551"/>
      <c r="F134" s="547"/>
      <c r="G134" s="547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550"/>
      <c r="B135" s="552"/>
      <c r="C135" s="360" t="s">
        <v>82</v>
      </c>
      <c r="D135" s="552"/>
      <c r="E135" s="552"/>
      <c r="F135" s="548"/>
      <c r="G135" s="548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8405499127.4799995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7605896268.2799997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799602859.20000005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  <row r="154" spans="1:13" x14ac:dyDescent="0.2">
      <c r="F154" s="222">
        <f>377.66+348.69</f>
        <v>726.35</v>
      </c>
    </row>
    <row r="155" spans="1:13" x14ac:dyDescent="0.2">
      <c r="F155" s="222">
        <f>142.17+46361.68</f>
        <v>46503.85</v>
      </c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honeticPr fontId="40" type="noConversion"/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5"/>
  <sheetViews>
    <sheetView topLeftCell="A28" zoomScale="85" zoomScaleNormal="85" workbookViewId="0">
      <selection activeCell="H44" sqref="H4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572" t="s">
        <v>106</v>
      </c>
      <c r="B1" s="572"/>
      <c r="C1" s="572"/>
      <c r="D1" s="572"/>
      <c r="E1" s="572"/>
      <c r="F1" s="572"/>
      <c r="G1" s="572"/>
      <c r="H1" s="572"/>
      <c r="I1" s="572"/>
      <c r="J1" s="1"/>
      <c r="Q1" s="2" t="s">
        <v>1</v>
      </c>
    </row>
    <row r="2" spans="1:20" ht="20.25" hidden="1" customHeight="1" x14ac:dyDescent="0.2">
      <c r="A2" s="586" t="s">
        <v>2</v>
      </c>
      <c r="B2" s="588" t="s">
        <v>3</v>
      </c>
      <c r="C2" s="589"/>
      <c r="D2" s="588" t="s">
        <v>4</v>
      </c>
      <c r="E2" s="589"/>
      <c r="F2" s="588" t="s">
        <v>5</v>
      </c>
      <c r="G2" s="589"/>
      <c r="H2" s="590" t="s">
        <v>6</v>
      </c>
      <c r="I2" s="591"/>
      <c r="J2" s="1"/>
    </row>
    <row r="3" spans="1:20" s="1" customFormat="1" ht="18" hidden="1" customHeight="1" x14ac:dyDescent="0.2">
      <c r="A3" s="587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572" t="s">
        <v>121</v>
      </c>
      <c r="B7" s="572"/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1" t="s">
        <v>117</v>
      </c>
      <c r="N7" s="571"/>
      <c r="O7" s="571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s="495" customFormat="1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146474.50233193001</v>
      </c>
      <c r="C10" s="464"/>
      <c r="D10" s="478">
        <f>+D11+D12</f>
        <v>1929.0455738199998</v>
      </c>
      <c r="E10" s="475">
        <f>+E11+E12</f>
        <v>55601.576214399996</v>
      </c>
      <c r="F10" s="465">
        <f>+E10*100/B10</f>
        <v>37.959901094867483</v>
      </c>
      <c r="G10" s="466">
        <v>93</v>
      </c>
      <c r="H10" s="480">
        <f>+F10-G10</f>
        <v>-55.040098905132517</v>
      </c>
      <c r="I10" s="482">
        <f>+I11+I12</f>
        <v>57530.62178822</v>
      </c>
      <c r="J10" s="465">
        <f>+I10*100/B10</f>
        <v>39.276884967902625</v>
      </c>
      <c r="K10" s="466">
        <v>100</v>
      </c>
      <c r="L10" s="466">
        <f>+J10-K10</f>
        <v>-60.723115032097375</v>
      </c>
      <c r="M10" s="467">
        <f>+B10-I10</f>
        <v>88943.880543710009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476">
        <v>124732.73570148001</v>
      </c>
      <c r="C11" s="469"/>
      <c r="D11" s="479">
        <v>235.72892229000001</v>
      </c>
      <c r="E11" s="496">
        <v>54832.08056445</v>
      </c>
      <c r="F11" s="470">
        <f>+E11*100/B11</f>
        <v>43.959655222890611</v>
      </c>
      <c r="G11" s="471">
        <v>98</v>
      </c>
      <c r="H11" s="481">
        <f>+F11-G11</f>
        <v>-54.040344777109389</v>
      </c>
      <c r="I11" s="476">
        <f>+D11+E11</f>
        <v>55067.80948674</v>
      </c>
      <c r="J11" s="470">
        <f>+I11*100/B11</f>
        <v>44.148642437004284</v>
      </c>
      <c r="K11" s="471">
        <v>100</v>
      </c>
      <c r="L11" s="471">
        <f>+J11-K11</f>
        <v>-55.851357562995716</v>
      </c>
      <c r="M11" s="472">
        <f>+B11-I11</f>
        <v>69664.92621474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476">
        <v>21741.766630450002</v>
      </c>
      <c r="C12" s="469"/>
      <c r="D12" s="496">
        <v>1693.3166515299999</v>
      </c>
      <c r="E12" s="496">
        <v>769.49564995000003</v>
      </c>
      <c r="F12" s="470">
        <f>+E12*100/B12</f>
        <v>3.5392508025189553</v>
      </c>
      <c r="G12" s="471">
        <v>75</v>
      </c>
      <c r="H12" s="481">
        <f>+F12-G12</f>
        <v>-71.46074919748105</v>
      </c>
      <c r="I12" s="476">
        <f>+D12+E12</f>
        <v>2462.8123014799999</v>
      </c>
      <c r="J12" s="470">
        <f t="shared" ref="J12" si="0">+I12*100/B12</f>
        <v>11.327562949878951</v>
      </c>
      <c r="K12" s="471">
        <v>100</v>
      </c>
      <c r="L12" s="471">
        <f>+J12-K12</f>
        <v>-88.672437050121047</v>
      </c>
      <c r="M12" s="472">
        <f>+B12-I12</f>
        <v>19278.954328970001</v>
      </c>
      <c r="N12" s="468"/>
      <c r="O12" s="468"/>
      <c r="P12" s="68"/>
      <c r="Q12" s="35"/>
    </row>
    <row r="13" spans="1:20" ht="20.25" customHeight="1" x14ac:dyDescent="0.2">
      <c r="A13" s="572" t="s">
        <v>122</v>
      </c>
      <c r="B13" s="572"/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1" t="s">
        <v>117</v>
      </c>
      <c r="N13" s="571"/>
      <c r="O13" s="571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9266326867.4200001</v>
      </c>
      <c r="C16" s="78">
        <f>+C17+C18</f>
        <v>0</v>
      </c>
      <c r="D16" s="79">
        <f>+D17+D18</f>
        <v>79543433.760000005</v>
      </c>
      <c r="E16" s="80">
        <f>+E17+E18</f>
        <v>5411104711.8800001</v>
      </c>
      <c r="F16" s="50">
        <f>+E16*100/B16</f>
        <v>58.395357613653879</v>
      </c>
      <c r="G16" s="435">
        <v>93</v>
      </c>
      <c r="H16" s="436">
        <f>+F16-G16</f>
        <v>-34.604642386346121</v>
      </c>
      <c r="I16" s="82">
        <f>+C16+D16+E16</f>
        <v>5490648145.6400003</v>
      </c>
      <c r="J16" s="50">
        <f>+I16*100/B16</f>
        <v>59.253771469522398</v>
      </c>
      <c r="K16" s="435">
        <v>100</v>
      </c>
      <c r="L16" s="441">
        <f>+J16-K16</f>
        <v>-40.746228530477602</v>
      </c>
      <c r="M16" s="83">
        <f>+B16-I16</f>
        <v>3775678721.7799997</v>
      </c>
      <c r="N16" s="55">
        <v>2</v>
      </c>
      <c r="O16" s="55">
        <v>3</v>
      </c>
      <c r="P16" s="56"/>
      <c r="Q16" s="84" t="s">
        <v>30</v>
      </c>
      <c r="R16" s="85"/>
      <c r="S16" s="86">
        <f>+E16+C16+D16</f>
        <v>5490648145.6400003</v>
      </c>
    </row>
    <row r="17" spans="1:26" ht="25.5" x14ac:dyDescent="0.2">
      <c r="A17" s="60" t="s">
        <v>10</v>
      </c>
      <c r="B17" s="87">
        <v>7920413789.2200003</v>
      </c>
      <c r="C17" s="88" t="s">
        <v>34</v>
      </c>
      <c r="D17" s="89">
        <v>21641237.510000002</v>
      </c>
      <c r="E17" s="90">
        <v>5237305424.5500002</v>
      </c>
      <c r="F17" s="64">
        <f>+E17*100/B17</f>
        <v>66.124139015037088</v>
      </c>
      <c r="G17" s="437">
        <v>98</v>
      </c>
      <c r="H17" s="438">
        <f>+F17-G17</f>
        <v>-31.875860984962912</v>
      </c>
      <c r="I17" s="92">
        <v>5258946662.0600004</v>
      </c>
      <c r="J17" s="64">
        <f>+I17*100/B17</f>
        <v>66.397372687998157</v>
      </c>
      <c r="K17" s="437">
        <v>100</v>
      </c>
      <c r="L17" s="442">
        <f t="shared" ref="L17:L18" si="1">+J17-K17</f>
        <v>-33.602627312001843</v>
      </c>
      <c r="M17" s="93">
        <f>+B17-I17</f>
        <v>2661467127.1599998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1345913078.2</v>
      </c>
      <c r="C18" s="88" t="s">
        <v>34</v>
      </c>
      <c r="D18" s="89">
        <v>57902196.25</v>
      </c>
      <c r="E18" s="90">
        <v>173799287.33000001</v>
      </c>
      <c r="F18" s="64">
        <f>+E18*100/B18</f>
        <v>12.913113792046365</v>
      </c>
      <c r="G18" s="437">
        <v>75</v>
      </c>
      <c r="H18" s="438">
        <f t="shared" ref="H18" si="2">+F18-G18</f>
        <v>-62.086886207953633</v>
      </c>
      <c r="I18" s="92">
        <v>231701483.58000001</v>
      </c>
      <c r="J18" s="64">
        <f t="shared" ref="J18" si="3">+I18*100/B18</f>
        <v>17.215189252033525</v>
      </c>
      <c r="K18" s="437">
        <v>100</v>
      </c>
      <c r="L18" s="442">
        <f t="shared" si="1"/>
        <v>-82.784810747966475</v>
      </c>
      <c r="M18" s="93">
        <f>+B18-I18</f>
        <v>1114211594.6200001</v>
      </c>
      <c r="N18" s="55">
        <v>4</v>
      </c>
      <c r="O18" s="55">
        <v>14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1811581749.5600002</v>
      </c>
      <c r="C41" s="209">
        <v>296124395.83000004</v>
      </c>
      <c r="D41" s="494">
        <v>1359425042.9200001</v>
      </c>
      <c r="E41" s="208">
        <v>154069141.69</v>
      </c>
      <c r="F41" s="4">
        <f>+E41*100/B41</f>
        <v>8.5046750844901453</v>
      </c>
      <c r="G41" s="210"/>
      <c r="H41" s="210"/>
      <c r="I41" s="211">
        <f>+D41+E41</f>
        <v>1513494184.6100001</v>
      </c>
      <c r="J41" s="4">
        <f>+I41*100/B41</f>
        <v>83.545453302209509</v>
      </c>
      <c r="K41" s="4"/>
      <c r="L41" s="212">
        <v>1963169.1199999999</v>
      </c>
      <c r="M41" s="213">
        <v>1657512607.8699999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573" t="s">
        <v>56</v>
      </c>
      <c r="B42" s="573"/>
      <c r="C42" s="573"/>
      <c r="D42" s="573"/>
      <c r="E42" s="573"/>
      <c r="F42" s="573"/>
      <c r="G42" s="573"/>
      <c r="H42" s="573"/>
      <c r="I42" s="573"/>
      <c r="J42" s="573"/>
      <c r="K42" s="573"/>
      <c r="L42" s="573"/>
      <c r="M42" s="573"/>
      <c r="N42" s="573"/>
      <c r="O42" s="573"/>
    </row>
    <row r="43" spans="1:18" x14ac:dyDescent="0.2">
      <c r="A43" s="94" t="s">
        <v>125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1811581749.5599999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568" t="s">
        <v>2</v>
      </c>
      <c r="B46" s="562" t="s">
        <v>14</v>
      </c>
      <c r="C46" s="232" t="s">
        <v>16</v>
      </c>
      <c r="D46" s="232"/>
      <c r="E46" s="562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570"/>
      <c r="B47" s="564"/>
      <c r="C47" s="239"/>
      <c r="D47" s="239"/>
      <c r="E47" s="564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9266326867.4200001</v>
      </c>
      <c r="C48" s="245">
        <f>+C49+C50</f>
        <v>79543433.760000005</v>
      </c>
      <c r="D48" s="245"/>
      <c r="E48" s="246"/>
      <c r="F48" s="247"/>
      <c r="G48" s="248">
        <f>+E48-F48</f>
        <v>0</v>
      </c>
      <c r="H48" s="249">
        <f>+C48+D48</f>
        <v>79543433.760000005</v>
      </c>
      <c r="I48" s="246">
        <f>+H48*100/B48</f>
        <v>0.85841385586851293</v>
      </c>
      <c r="J48" s="250">
        <v>100</v>
      </c>
      <c r="K48" s="251">
        <f>+I48-J48</f>
        <v>-99.14158614413148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7920413789.2200003</v>
      </c>
      <c r="C49" s="253">
        <f>+D17</f>
        <v>21641237.510000002</v>
      </c>
      <c r="D49" s="254"/>
      <c r="E49" s="246"/>
      <c r="F49" s="247"/>
      <c r="G49" s="248">
        <f>+E49-F49</f>
        <v>0</v>
      </c>
      <c r="H49" s="249">
        <f>+C49+D49</f>
        <v>21641237.510000002</v>
      </c>
      <c r="I49" s="246">
        <f>+H49*100/B49</f>
        <v>0.27323367296105905</v>
      </c>
      <c r="J49" s="250">
        <v>100</v>
      </c>
      <c r="K49" s="251">
        <f>+I49-J49</f>
        <v>-99.726766327038945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1345913078.2</v>
      </c>
      <c r="C50" s="253">
        <f>D18</f>
        <v>57902196.25</v>
      </c>
      <c r="D50" s="254"/>
      <c r="E50" s="246"/>
      <c r="F50" s="247"/>
      <c r="G50" s="248">
        <f>+E50-F50</f>
        <v>0</v>
      </c>
      <c r="H50" s="249">
        <f>+C50+D50</f>
        <v>57902196.25</v>
      </c>
      <c r="I50" s="246">
        <f>+H50*100/B50</f>
        <v>4.3020754599871607</v>
      </c>
      <c r="J50" s="250">
        <v>100</v>
      </c>
      <c r="K50" s="251">
        <f>+I50-J50</f>
        <v>-95.697924540012835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568" t="s">
        <v>2</v>
      </c>
      <c r="B53" s="562" t="s">
        <v>14</v>
      </c>
      <c r="C53" s="565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570"/>
      <c r="B54" s="564"/>
      <c r="C54" s="56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568" t="s">
        <v>14</v>
      </c>
      <c r="B62" s="562" t="s">
        <v>64</v>
      </c>
      <c r="C62" s="565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570"/>
      <c r="B63" s="564"/>
      <c r="C63" s="56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574"/>
      <c r="E71" s="575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9266326867.4200001</v>
      </c>
      <c r="C84" s="267">
        <f>+C85+C86</f>
        <v>5411104711.8800001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7920413789.2200003</v>
      </c>
      <c r="C85" s="316">
        <f>+E17</f>
        <v>5237305424.5500002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1345913078.2</v>
      </c>
      <c r="C86" s="316">
        <f>+E18</f>
        <v>173799287.33000001</v>
      </c>
      <c r="D86" s="312"/>
      <c r="E86" s="313"/>
      <c r="F86" s="316"/>
      <c r="G86" s="314">
        <f t="shared" ref="G86" si="11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576" t="s">
        <v>2</v>
      </c>
      <c r="B88" s="555" t="s">
        <v>14</v>
      </c>
      <c r="C88" s="578" t="s">
        <v>64</v>
      </c>
      <c r="D88" s="555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577"/>
      <c r="B89" s="556"/>
      <c r="C89" s="579"/>
      <c r="D89" s="556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2">+B29</f>
        <v>3363395507.7899995</v>
      </c>
      <c r="C90" s="320">
        <f t="shared" ref="C90:C98" si="13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2"/>
        <v>2807293974.3599997</v>
      </c>
      <c r="C91" s="320">
        <f t="shared" si="13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2"/>
        <v>24020888.32</v>
      </c>
      <c r="C92" s="328">
        <f t="shared" si="13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2"/>
        <v>1772393059.27</v>
      </c>
      <c r="C93" s="328">
        <f t="shared" si="13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2"/>
        <v>843117212.76999998</v>
      </c>
      <c r="C94" s="328">
        <f t="shared" si="13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2"/>
        <v>167762814</v>
      </c>
      <c r="C95" s="328">
        <f t="shared" si="13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2"/>
        <v>556101533.42999995</v>
      </c>
      <c r="C96" s="320">
        <f t="shared" si="13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2"/>
        <v>384191433.42999995</v>
      </c>
      <c r="C97" s="328">
        <f t="shared" si="13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2"/>
        <v>153325783.75</v>
      </c>
      <c r="C98" s="328">
        <f t="shared" si="13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568" t="s">
        <v>2</v>
      </c>
      <c r="B103" s="562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562" t="s">
        <v>15</v>
      </c>
      <c r="L103" s="565" t="s">
        <v>16</v>
      </c>
    </row>
    <row r="104" spans="1:13" s="236" customFormat="1" ht="15" hidden="1" customHeight="1" x14ac:dyDescent="0.2">
      <c r="A104" s="569"/>
      <c r="B104" s="563"/>
      <c r="C104" s="562" t="s">
        <v>76</v>
      </c>
      <c r="D104" s="562"/>
      <c r="E104" s="308"/>
      <c r="F104" s="568"/>
      <c r="G104" s="565" t="s">
        <v>76</v>
      </c>
      <c r="H104" s="562" t="s">
        <v>60</v>
      </c>
      <c r="I104" s="308" t="s">
        <v>77</v>
      </c>
      <c r="J104" s="568" t="s">
        <v>78</v>
      </c>
      <c r="K104" s="563"/>
      <c r="L104" s="566"/>
    </row>
    <row r="105" spans="1:13" s="236" customFormat="1" ht="17.25" hidden="1" x14ac:dyDescent="0.2">
      <c r="A105" s="569"/>
      <c r="B105" s="563"/>
      <c r="C105" s="563"/>
      <c r="D105" s="563"/>
      <c r="E105" s="308"/>
      <c r="F105" s="569"/>
      <c r="G105" s="566"/>
      <c r="H105" s="563"/>
      <c r="I105" s="308" t="s">
        <v>79</v>
      </c>
      <c r="J105" s="569"/>
      <c r="K105" s="563"/>
      <c r="L105" s="566"/>
    </row>
    <row r="106" spans="1:13" s="236" customFormat="1" ht="18" hidden="1" thickBot="1" x14ac:dyDescent="0.25">
      <c r="A106" s="570"/>
      <c r="B106" s="564"/>
      <c r="C106" s="564"/>
      <c r="D106" s="564"/>
      <c r="E106" s="339"/>
      <c r="F106" s="570"/>
      <c r="G106" s="567"/>
      <c r="H106" s="564"/>
      <c r="I106" s="240" t="s">
        <v>60</v>
      </c>
      <c r="J106" s="570"/>
      <c r="K106" s="564"/>
      <c r="L106" s="567"/>
    </row>
    <row r="107" spans="1:13" s="236" customFormat="1" ht="18" hidden="1" thickBot="1" x14ac:dyDescent="0.25">
      <c r="A107" s="244" t="s">
        <v>9</v>
      </c>
      <c r="B107" s="340">
        <f>+B108+B109</f>
        <v>9266326867.4200001</v>
      </c>
      <c r="C107" s="340">
        <f>+C108+C109</f>
        <v>5411104711.8800001</v>
      </c>
      <c r="D107" s="341"/>
      <c r="E107" s="312"/>
      <c r="F107" s="342"/>
      <c r="G107" s="340">
        <f>+K107+L107+C107</f>
        <v>5490648145.6400003</v>
      </c>
      <c r="H107" s="251">
        <f>+G107*100/B107</f>
        <v>59.253771469522398</v>
      </c>
      <c r="I107" s="240">
        <v>81.739999999999995</v>
      </c>
      <c r="J107" s="342">
        <f>+H107-I107</f>
        <v>-22.486228530477597</v>
      </c>
      <c r="K107" s="340">
        <f>+K108+K109</f>
        <v>0</v>
      </c>
      <c r="L107" s="340">
        <f>+L108+L109</f>
        <v>79543433.760000005</v>
      </c>
    </row>
    <row r="108" spans="1:13" s="236" customFormat="1" ht="18" hidden="1" thickBot="1" x14ac:dyDescent="0.25">
      <c r="A108" s="244" t="s">
        <v>10</v>
      </c>
      <c r="B108" s="340">
        <f>+B17</f>
        <v>7920413789.2200003</v>
      </c>
      <c r="C108" s="340">
        <f>+E17</f>
        <v>5237305424.5500002</v>
      </c>
      <c r="D108" s="341"/>
      <c r="E108" s="312"/>
      <c r="F108" s="342"/>
      <c r="G108" s="340">
        <f>+K108+L108+C108</f>
        <v>5258946662.0600004</v>
      </c>
      <c r="H108" s="251">
        <f>+G108*100/B108</f>
        <v>66.397372687998157</v>
      </c>
      <c r="I108" s="240">
        <v>81.760000000000005</v>
      </c>
      <c r="J108" s="342">
        <f>+H108-I108</f>
        <v>-15.362627312001848</v>
      </c>
      <c r="K108" s="340" t="str">
        <f>+C17</f>
        <v>0</v>
      </c>
      <c r="L108" s="340">
        <f>+D17</f>
        <v>21641237.510000002</v>
      </c>
    </row>
    <row r="109" spans="1:13" s="236" customFormat="1" ht="18" hidden="1" thickBot="1" x14ac:dyDescent="0.25">
      <c r="A109" s="244" t="s">
        <v>11</v>
      </c>
      <c r="B109" s="340">
        <f>+B18</f>
        <v>1345913078.2</v>
      </c>
      <c r="C109" s="340">
        <f>+E18</f>
        <v>173799287.33000001</v>
      </c>
      <c r="D109" s="341"/>
      <c r="E109" s="312"/>
      <c r="F109" s="342"/>
      <c r="G109" s="340">
        <f>+K109+L109+C109</f>
        <v>231701483.58000001</v>
      </c>
      <c r="H109" s="251">
        <f>+G109*100/B109</f>
        <v>17.215189252033525</v>
      </c>
      <c r="I109" s="240">
        <v>81.650000000000006</v>
      </c>
      <c r="J109" s="342">
        <f>+H109-I109</f>
        <v>-64.43481074796648</v>
      </c>
      <c r="K109" s="340" t="str">
        <f>+C18</f>
        <v>0</v>
      </c>
      <c r="L109" s="340">
        <f>+D18</f>
        <v>57902196.25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553" t="s">
        <v>2</v>
      </c>
      <c r="B112" s="555" t="s">
        <v>14</v>
      </c>
      <c r="C112" s="281" t="s">
        <v>7</v>
      </c>
      <c r="D112" s="318"/>
      <c r="E112" s="557"/>
      <c r="F112" s="558"/>
      <c r="G112" s="237"/>
      <c r="K112" s="318" t="s">
        <v>81</v>
      </c>
      <c r="L112" s="555" t="s">
        <v>16</v>
      </c>
    </row>
    <row r="113" spans="1:13" s="236" customFormat="1" ht="17.25" hidden="1" x14ac:dyDescent="0.2">
      <c r="A113" s="554"/>
      <c r="B113" s="556"/>
      <c r="C113" s="281" t="s">
        <v>76</v>
      </c>
      <c r="D113" s="318"/>
      <c r="E113" s="318"/>
      <c r="F113" s="343"/>
      <c r="G113" s="237"/>
      <c r="K113" s="318" t="s">
        <v>82</v>
      </c>
      <c r="L113" s="556"/>
    </row>
    <row r="114" spans="1:13" s="323" customFormat="1" ht="17.25" hidden="1" x14ac:dyDescent="0.2">
      <c r="A114" s="344" t="s">
        <v>9</v>
      </c>
      <c r="B114" s="287">
        <f t="shared" ref="B114:B122" si="14">+B29</f>
        <v>3363395507.7899995</v>
      </c>
      <c r="C114" s="287">
        <f t="shared" ref="C114:C122" si="15">+E29</f>
        <v>3186197791.3199997</v>
      </c>
      <c r="D114" s="345"/>
      <c r="E114" s="320"/>
      <c r="F114" s="346"/>
      <c r="G114" s="325"/>
      <c r="K114" s="287">
        <f t="shared" ref="K114:L122" si="16">+C29</f>
        <v>63748.32</v>
      </c>
      <c r="L114" s="287">
        <f t="shared" si="16"/>
        <v>19055724.869999997</v>
      </c>
    </row>
    <row r="115" spans="1:13" s="323" customFormat="1" ht="17.25" hidden="1" x14ac:dyDescent="0.2">
      <c r="A115" s="344" t="s">
        <v>37</v>
      </c>
      <c r="B115" s="287">
        <f t="shared" si="14"/>
        <v>2807293974.3599997</v>
      </c>
      <c r="C115" s="287">
        <f t="shared" si="15"/>
        <v>2635159524.1199999</v>
      </c>
      <c r="D115" s="345"/>
      <c r="E115" s="320"/>
      <c r="F115" s="346"/>
      <c r="G115" s="325"/>
      <c r="K115" s="287">
        <f t="shared" si="16"/>
        <v>0</v>
      </c>
      <c r="L115" s="287">
        <f t="shared" si="16"/>
        <v>19055724.869999997</v>
      </c>
    </row>
    <row r="116" spans="1:13" s="236" customFormat="1" ht="17.25" hidden="1" x14ac:dyDescent="0.2">
      <c r="A116" s="347" t="s">
        <v>39</v>
      </c>
      <c r="B116" s="287">
        <f t="shared" si="14"/>
        <v>24020888.32</v>
      </c>
      <c r="C116" s="287">
        <f t="shared" si="15"/>
        <v>24020888.32</v>
      </c>
      <c r="D116" s="348"/>
      <c r="E116" s="328"/>
      <c r="F116" s="349"/>
      <c r="G116" s="237"/>
      <c r="K116" s="287">
        <f t="shared" si="16"/>
        <v>0</v>
      </c>
      <c r="L116" s="287">
        <f t="shared" si="16"/>
        <v>0</v>
      </c>
    </row>
    <row r="117" spans="1:13" s="236" customFormat="1" ht="17.25" hidden="1" x14ac:dyDescent="0.2">
      <c r="A117" s="347" t="s">
        <v>40</v>
      </c>
      <c r="B117" s="287">
        <f t="shared" si="14"/>
        <v>1772393059.27</v>
      </c>
      <c r="C117" s="287">
        <f t="shared" si="15"/>
        <v>1719430930.48</v>
      </c>
      <c r="D117" s="348"/>
      <c r="E117" s="328"/>
      <c r="F117" s="349"/>
      <c r="G117" s="237"/>
      <c r="K117" s="287">
        <f t="shared" si="16"/>
        <v>0</v>
      </c>
      <c r="L117" s="287">
        <f t="shared" si="16"/>
        <v>1059233.3999999999</v>
      </c>
    </row>
    <row r="118" spans="1:13" s="236" customFormat="1" ht="17.25" hidden="1" x14ac:dyDescent="0.2">
      <c r="A118" s="347" t="s">
        <v>41</v>
      </c>
      <c r="B118" s="287">
        <f t="shared" si="14"/>
        <v>843117212.76999998</v>
      </c>
      <c r="C118" s="287">
        <f t="shared" si="15"/>
        <v>728852203.6400001</v>
      </c>
      <c r="D118" s="348"/>
      <c r="E118" s="328"/>
      <c r="F118" s="349"/>
      <c r="G118" s="237"/>
      <c r="K118" s="287">
        <f t="shared" si="16"/>
        <v>0</v>
      </c>
      <c r="L118" s="287">
        <f t="shared" si="16"/>
        <v>17996491.469999999</v>
      </c>
    </row>
    <row r="119" spans="1:13" s="236" customFormat="1" ht="17.25" hidden="1" x14ac:dyDescent="0.2">
      <c r="A119" s="347" t="s">
        <v>42</v>
      </c>
      <c r="B119" s="287">
        <f t="shared" si="14"/>
        <v>167762814</v>
      </c>
      <c r="C119" s="287">
        <f t="shared" si="15"/>
        <v>162855501.68000001</v>
      </c>
      <c r="D119" s="348"/>
      <c r="E119" s="328"/>
      <c r="F119" s="349"/>
      <c r="G119" s="237"/>
      <c r="K119" s="287">
        <f t="shared" si="16"/>
        <v>0</v>
      </c>
      <c r="L119" s="287">
        <f t="shared" si="16"/>
        <v>0</v>
      </c>
    </row>
    <row r="120" spans="1:13" s="323" customFormat="1" ht="17.25" hidden="1" x14ac:dyDescent="0.2">
      <c r="A120" s="344" t="s">
        <v>43</v>
      </c>
      <c r="B120" s="287">
        <f t="shared" si="14"/>
        <v>556101533.42999995</v>
      </c>
      <c r="C120" s="287">
        <f t="shared" si="15"/>
        <v>551038267.20000005</v>
      </c>
      <c r="D120" s="345"/>
      <c r="E120" s="320"/>
      <c r="F120" s="346"/>
      <c r="G120" s="325"/>
      <c r="K120" s="287">
        <f t="shared" si="16"/>
        <v>63748.32</v>
      </c>
      <c r="L120" s="287">
        <f t="shared" si="16"/>
        <v>0</v>
      </c>
    </row>
    <row r="121" spans="1:13" s="236" customFormat="1" ht="27" hidden="1" customHeight="1" x14ac:dyDescent="0.2">
      <c r="A121" s="347" t="s">
        <v>40</v>
      </c>
      <c r="B121" s="287">
        <f t="shared" si="14"/>
        <v>384191433.42999995</v>
      </c>
      <c r="C121" s="287">
        <f t="shared" si="15"/>
        <v>379138167.19999999</v>
      </c>
      <c r="D121" s="348"/>
      <c r="E121" s="328"/>
      <c r="F121" s="349"/>
      <c r="G121" s="237"/>
      <c r="K121" s="287">
        <f t="shared" si="16"/>
        <v>53748.32</v>
      </c>
      <c r="L121" s="287">
        <f t="shared" si="16"/>
        <v>0</v>
      </c>
    </row>
    <row r="122" spans="1:13" s="350" customFormat="1" ht="17.25" hidden="1" x14ac:dyDescent="0.2">
      <c r="A122" s="347" t="s">
        <v>41</v>
      </c>
      <c r="B122" s="287">
        <f t="shared" si="14"/>
        <v>153325783.75</v>
      </c>
      <c r="C122" s="287">
        <f t="shared" si="15"/>
        <v>153315783.75</v>
      </c>
      <c r="D122" s="348"/>
      <c r="E122" s="328"/>
      <c r="F122" s="349"/>
      <c r="G122" s="237"/>
      <c r="H122" s="236"/>
      <c r="I122" s="236"/>
      <c r="K122" s="287">
        <f t="shared" si="16"/>
        <v>10000</v>
      </c>
      <c r="L122" s="287">
        <f t="shared" si="16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559" t="s">
        <v>2</v>
      </c>
      <c r="B125" s="562" t="s">
        <v>14</v>
      </c>
      <c r="C125" s="565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560"/>
      <c r="B126" s="563"/>
      <c r="C126" s="566"/>
      <c r="D126" s="562"/>
      <c r="E126" s="562"/>
      <c r="F126" s="308"/>
      <c r="G126" s="565" t="s">
        <v>78</v>
      </c>
      <c r="H126" s="559" t="s">
        <v>76</v>
      </c>
      <c r="I126" s="562" t="s">
        <v>60</v>
      </c>
      <c r="J126" s="308" t="s">
        <v>77</v>
      </c>
      <c r="K126" s="565" t="s">
        <v>78</v>
      </c>
      <c r="M126" s="258"/>
    </row>
    <row r="127" spans="1:13" s="350" customFormat="1" ht="17.25" hidden="1" x14ac:dyDescent="0.2">
      <c r="A127" s="560"/>
      <c r="B127" s="563"/>
      <c r="C127" s="566"/>
      <c r="D127" s="563"/>
      <c r="E127" s="563"/>
      <c r="F127" s="308"/>
      <c r="G127" s="566"/>
      <c r="H127" s="560"/>
      <c r="I127" s="563"/>
      <c r="J127" s="308" t="s">
        <v>79</v>
      </c>
      <c r="K127" s="566"/>
      <c r="M127" s="258"/>
    </row>
    <row r="128" spans="1:13" s="350" customFormat="1" ht="18" hidden="1" thickBot="1" x14ac:dyDescent="0.25">
      <c r="A128" s="561"/>
      <c r="B128" s="564"/>
      <c r="C128" s="567"/>
      <c r="D128" s="564"/>
      <c r="E128" s="564"/>
      <c r="F128" s="339"/>
      <c r="G128" s="567"/>
      <c r="H128" s="561"/>
      <c r="I128" s="564"/>
      <c r="J128" s="240" t="s">
        <v>60</v>
      </c>
      <c r="K128" s="56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549" t="s">
        <v>2</v>
      </c>
      <c r="B134" s="551" t="s">
        <v>14</v>
      </c>
      <c r="C134" s="358" t="s">
        <v>81</v>
      </c>
      <c r="D134" s="551"/>
      <c r="E134" s="551"/>
      <c r="F134" s="547"/>
      <c r="G134" s="547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550"/>
      <c r="B135" s="552"/>
      <c r="C135" s="360" t="s">
        <v>82</v>
      </c>
      <c r="D135" s="552"/>
      <c r="E135" s="552"/>
      <c r="F135" s="548"/>
      <c r="G135" s="548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9266326867.4200001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7920413789.2200003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1345913078.2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1811581749.5600002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  <row r="154" spans="1:13" x14ac:dyDescent="0.2">
      <c r="F154" s="222">
        <f>377.66+348.69</f>
        <v>726.35</v>
      </c>
    </row>
    <row r="155" spans="1:13" x14ac:dyDescent="0.2">
      <c r="F155" s="222">
        <f>142.17+46361.68</f>
        <v>46503.85</v>
      </c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7" zoomScale="70" zoomScaleNormal="70" workbookViewId="0">
      <selection activeCell="S11" sqref="S1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572" t="s">
        <v>106</v>
      </c>
      <c r="B1" s="572"/>
      <c r="C1" s="572"/>
      <c r="D1" s="572"/>
      <c r="E1" s="572"/>
      <c r="F1" s="572"/>
      <c r="G1" s="572"/>
      <c r="H1" s="572"/>
      <c r="I1" s="572"/>
      <c r="J1" s="1"/>
      <c r="Q1" s="2" t="s">
        <v>1</v>
      </c>
    </row>
    <row r="2" spans="1:20" ht="20.25" hidden="1" customHeight="1" x14ac:dyDescent="0.2">
      <c r="A2" s="586" t="s">
        <v>2</v>
      </c>
      <c r="B2" s="588" t="s">
        <v>3</v>
      </c>
      <c r="C2" s="589"/>
      <c r="D2" s="588" t="s">
        <v>4</v>
      </c>
      <c r="E2" s="589"/>
      <c r="F2" s="588" t="s">
        <v>5</v>
      </c>
      <c r="G2" s="589"/>
      <c r="H2" s="590" t="s">
        <v>6</v>
      </c>
      <c r="I2" s="591"/>
      <c r="J2" s="1"/>
    </row>
    <row r="3" spans="1:20" s="1" customFormat="1" ht="18" hidden="1" customHeight="1" x14ac:dyDescent="0.2">
      <c r="A3" s="587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572" t="s">
        <v>121</v>
      </c>
      <c r="B7" s="572"/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1" t="s">
        <v>128</v>
      </c>
      <c r="N7" s="571"/>
      <c r="O7" s="571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171864.67369258002</v>
      </c>
      <c r="C10" s="464"/>
      <c r="D10" s="478">
        <f>+D11+D12</f>
        <v>5052.85452842</v>
      </c>
      <c r="E10" s="475">
        <f>+E11+E12</f>
        <v>79993.056626179998</v>
      </c>
      <c r="F10" s="465">
        <f>+E10*100/B10</f>
        <v>46.544211156078653</v>
      </c>
      <c r="G10" s="466">
        <v>93</v>
      </c>
      <c r="H10" s="480">
        <f>+F10-G10</f>
        <v>-46.455788843921347</v>
      </c>
      <c r="I10" s="482">
        <f>+I11+I12</f>
        <v>85045.911154600006</v>
      </c>
      <c r="J10" s="465">
        <f>+I10*100/B10</f>
        <v>49.484230428135817</v>
      </c>
      <c r="K10" s="466">
        <v>100</v>
      </c>
      <c r="L10" s="466">
        <f>+J10-K10</f>
        <v>-50.515769571864183</v>
      </c>
      <c r="M10" s="467">
        <f>+B10-I10</f>
        <v>86818.762537980016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476">
        <v>148546.53808341001</v>
      </c>
      <c r="C11" s="469"/>
      <c r="D11" s="479">
        <v>644.24071704000005</v>
      </c>
      <c r="E11" s="499">
        <v>76523.420184999995</v>
      </c>
      <c r="F11" s="470">
        <f>+E11*100/B11</f>
        <v>51.514778582070697</v>
      </c>
      <c r="G11" s="471">
        <v>98</v>
      </c>
      <c r="H11" s="481">
        <f>+F11-G11</f>
        <v>-46.485221417929303</v>
      </c>
      <c r="I11" s="476">
        <v>77167.660902040006</v>
      </c>
      <c r="J11" s="470">
        <f>+I11*100/B11</f>
        <v>51.948474799668354</v>
      </c>
      <c r="K11" s="471">
        <v>100</v>
      </c>
      <c r="L11" s="471">
        <f>+J11-K11</f>
        <v>-48.051525200331646</v>
      </c>
      <c r="M11" s="472">
        <f>+B11-I11</f>
        <v>71378.87718137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476">
        <v>23318.13560917</v>
      </c>
      <c r="C12" s="469"/>
      <c r="D12" s="499">
        <v>4408.6138113799998</v>
      </c>
      <c r="E12" s="499">
        <v>3469.63644118</v>
      </c>
      <c r="F12" s="470">
        <f>+E12*100/B12</f>
        <v>14.879561982715051</v>
      </c>
      <c r="G12" s="471">
        <v>75</v>
      </c>
      <c r="H12" s="481">
        <f>+F12-G12</f>
        <v>-60.120438017284947</v>
      </c>
      <c r="I12" s="476">
        <v>7878.2502525600003</v>
      </c>
      <c r="J12" s="470">
        <f t="shared" ref="J12" si="0">+I12*100/B12</f>
        <v>33.785935482173926</v>
      </c>
      <c r="K12" s="471">
        <v>100</v>
      </c>
      <c r="L12" s="471">
        <f>+J12-K12</f>
        <v>-66.214064517826074</v>
      </c>
      <c r="M12" s="472">
        <f>+B12-I12</f>
        <v>15439.885356610001</v>
      </c>
      <c r="N12" s="468"/>
      <c r="O12" s="468"/>
      <c r="P12" s="68"/>
      <c r="Q12" s="35"/>
    </row>
    <row r="13" spans="1:20" ht="20.25" customHeight="1" x14ac:dyDescent="0.2">
      <c r="A13" s="572" t="s">
        <v>122</v>
      </c>
      <c r="B13" s="572"/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1" t="s">
        <v>127</v>
      </c>
      <c r="N13" s="571"/>
      <c r="O13" s="571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10327718171.630001</v>
      </c>
      <c r="C16" s="78">
        <f>+C17+C18</f>
        <v>0</v>
      </c>
      <c r="D16" s="79">
        <f>+D17+D18</f>
        <v>384636779.50999999</v>
      </c>
      <c r="E16" s="80">
        <f>+E17+E18</f>
        <v>6543020082.5999994</v>
      </c>
      <c r="F16" s="50">
        <f>+E16*100/B16</f>
        <v>63.35397591089891</v>
      </c>
      <c r="G16" s="435">
        <v>93</v>
      </c>
      <c r="H16" s="436">
        <f>+F16-G16</f>
        <v>-29.64602408910109</v>
      </c>
      <c r="I16" s="82">
        <f>+C16+D16+E16</f>
        <v>6927656862.1099997</v>
      </c>
      <c r="J16" s="50">
        <f>+I16*100/B16</f>
        <v>67.078291128626176</v>
      </c>
      <c r="K16" s="435">
        <v>100</v>
      </c>
      <c r="L16" s="441">
        <f>+J16-K16</f>
        <v>-32.921708871373824</v>
      </c>
      <c r="M16" s="83">
        <f>+B16-I16</f>
        <v>3400061309.5200014</v>
      </c>
      <c r="N16" s="55">
        <v>3</v>
      </c>
      <c r="O16" s="55">
        <v>2</v>
      </c>
      <c r="P16" s="56"/>
      <c r="Q16" s="84" t="s">
        <v>30</v>
      </c>
      <c r="R16" s="85"/>
      <c r="S16" s="86">
        <f>+E16+C16+D16</f>
        <v>6927656862.1099997</v>
      </c>
    </row>
    <row r="17" spans="1:26" ht="25.5" x14ac:dyDescent="0.2">
      <c r="A17" s="60" t="s">
        <v>10</v>
      </c>
      <c r="B17" s="87">
        <v>8884494435.4500008</v>
      </c>
      <c r="C17" s="88" t="s">
        <v>34</v>
      </c>
      <c r="D17" s="89">
        <v>22635555.02</v>
      </c>
      <c r="E17" s="90">
        <v>6150052025.3999996</v>
      </c>
      <c r="F17" s="64">
        <f>+E17*100/B17</f>
        <v>69.222307133883632</v>
      </c>
      <c r="G17" s="437">
        <v>98</v>
      </c>
      <c r="H17" s="438">
        <f>+F17-G17</f>
        <v>-28.777692866116368</v>
      </c>
      <c r="I17" s="92">
        <v>6172687580.4200001</v>
      </c>
      <c r="J17" s="64">
        <f>+I17*100/B17</f>
        <v>69.477083082976264</v>
      </c>
      <c r="K17" s="437">
        <v>100</v>
      </c>
      <c r="L17" s="442">
        <f t="shared" ref="L17:L18" si="1">+J17-K17</f>
        <v>-30.522916917023736</v>
      </c>
      <c r="M17" s="93">
        <f>+B17-I17</f>
        <v>2711806855.0300007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1443223736.1800001</v>
      </c>
      <c r="C18" s="88" t="s">
        <v>34</v>
      </c>
      <c r="D18" s="89">
        <v>362001224.49000001</v>
      </c>
      <c r="E18" s="90">
        <v>392968057.19999999</v>
      </c>
      <c r="F18" s="64">
        <f>+E18*100/B18</f>
        <v>27.228491837317502</v>
      </c>
      <c r="G18" s="437">
        <v>75</v>
      </c>
      <c r="H18" s="438">
        <f t="shared" ref="H18" si="2">+F18-G18</f>
        <v>-47.771508162682494</v>
      </c>
      <c r="I18" s="92">
        <v>754969281.69000006</v>
      </c>
      <c r="J18" s="64">
        <f t="shared" ref="J18" si="3">+I18*100/B18</f>
        <v>52.31131270666959</v>
      </c>
      <c r="K18" s="437">
        <v>100</v>
      </c>
      <c r="L18" s="442">
        <f t="shared" si="1"/>
        <v>-47.68868729333041</v>
      </c>
      <c r="M18" s="93">
        <f>+B18-I18</f>
        <v>688254454.49000001</v>
      </c>
      <c r="N18" s="55">
        <v>7</v>
      </c>
      <c r="O18" s="55">
        <v>10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1811783263.2</v>
      </c>
      <c r="C41" s="209">
        <v>253136600.18999997</v>
      </c>
      <c r="D41" s="494">
        <v>1190447947.4899998</v>
      </c>
      <c r="E41" s="208">
        <v>367320625.62</v>
      </c>
      <c r="F41" s="4">
        <f>+E41*100/B41</f>
        <v>20.27398271530738</v>
      </c>
      <c r="G41" s="210"/>
      <c r="H41" s="210"/>
      <c r="I41" s="211">
        <f>+D41+E41</f>
        <v>1557768573.1099997</v>
      </c>
      <c r="J41" s="4">
        <f>+I41*100/B41</f>
        <v>85.979852267684848</v>
      </c>
      <c r="K41" s="4"/>
      <c r="L41" s="212">
        <v>878089.90000000014</v>
      </c>
      <c r="M41" s="213">
        <v>1444462637.5799999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573" t="s">
        <v>56</v>
      </c>
      <c r="B42" s="573"/>
      <c r="C42" s="573"/>
      <c r="D42" s="573"/>
      <c r="E42" s="573"/>
      <c r="F42" s="573"/>
      <c r="G42" s="573"/>
      <c r="H42" s="573"/>
      <c r="I42" s="573"/>
      <c r="J42" s="573"/>
      <c r="K42" s="573"/>
      <c r="L42" s="573"/>
      <c r="M42" s="573"/>
      <c r="N42" s="573"/>
      <c r="O42" s="573"/>
    </row>
    <row r="43" spans="1:18" x14ac:dyDescent="0.2">
      <c r="A43" s="94" t="s">
        <v>129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1811783263.1999998</v>
      </c>
      <c r="I44" s="162">
        <f>B41-E41</f>
        <v>1444462637.5799999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568" t="s">
        <v>2</v>
      </c>
      <c r="B46" s="562" t="s">
        <v>14</v>
      </c>
      <c r="C46" s="232" t="s">
        <v>16</v>
      </c>
      <c r="D46" s="232"/>
      <c r="E46" s="562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570"/>
      <c r="B47" s="564"/>
      <c r="C47" s="239"/>
      <c r="D47" s="239"/>
      <c r="E47" s="56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10327718171.630001</v>
      </c>
      <c r="C48" s="245">
        <f>+C49+C50</f>
        <v>384636779.50999999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8884494435.4500008</v>
      </c>
      <c r="C49" s="253">
        <f>+D17</f>
        <v>22635555.02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1443223736.1800001</v>
      </c>
      <c r="C50" s="253">
        <f>D18</f>
        <v>362001224.49000001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568" t="s">
        <v>2</v>
      </c>
      <c r="B53" s="562" t="s">
        <v>14</v>
      </c>
      <c r="C53" s="565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570"/>
      <c r="B54" s="564"/>
      <c r="C54" s="56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568" t="s">
        <v>14</v>
      </c>
      <c r="B62" s="562" t="s">
        <v>64</v>
      </c>
      <c r="C62" s="565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570"/>
      <c r="B63" s="564"/>
      <c r="C63" s="56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574"/>
      <c r="E71" s="575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10327718171.630001</v>
      </c>
      <c r="C84" s="267">
        <f>+C85+C86</f>
        <v>6543020082.5999994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8884494435.4500008</v>
      </c>
      <c r="C85" s="316">
        <f>+E17</f>
        <v>6150052025.3999996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1443223736.1800001</v>
      </c>
      <c r="C86" s="316">
        <f>+E18</f>
        <v>392968057.19999999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576" t="s">
        <v>2</v>
      </c>
      <c r="B88" s="555" t="s">
        <v>14</v>
      </c>
      <c r="C88" s="578" t="s">
        <v>64</v>
      </c>
      <c r="D88" s="555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577"/>
      <c r="B89" s="556"/>
      <c r="C89" s="579"/>
      <c r="D89" s="556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568" t="s">
        <v>2</v>
      </c>
      <c r="B103" s="562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562" t="s">
        <v>15</v>
      </c>
      <c r="L103" s="565" t="s">
        <v>16</v>
      </c>
    </row>
    <row r="104" spans="1:13" s="236" customFormat="1" ht="15" hidden="1" customHeight="1" x14ac:dyDescent="0.2">
      <c r="A104" s="569"/>
      <c r="B104" s="563"/>
      <c r="C104" s="562" t="s">
        <v>76</v>
      </c>
      <c r="D104" s="562"/>
      <c r="E104" s="308"/>
      <c r="F104" s="568"/>
      <c r="G104" s="565"/>
      <c r="H104" s="562"/>
      <c r="I104" s="308" t="s">
        <v>77</v>
      </c>
      <c r="J104" s="568" t="s">
        <v>78</v>
      </c>
      <c r="K104" s="563"/>
      <c r="L104" s="566"/>
    </row>
    <row r="105" spans="1:13" s="236" customFormat="1" ht="17.25" hidden="1" x14ac:dyDescent="0.2">
      <c r="A105" s="569"/>
      <c r="B105" s="563"/>
      <c r="C105" s="563"/>
      <c r="D105" s="563"/>
      <c r="E105" s="308"/>
      <c r="F105" s="569"/>
      <c r="G105" s="566"/>
      <c r="H105" s="563"/>
      <c r="I105" s="308" t="s">
        <v>79</v>
      </c>
      <c r="J105" s="569"/>
      <c r="K105" s="563"/>
      <c r="L105" s="566"/>
    </row>
    <row r="106" spans="1:13" s="236" customFormat="1" ht="18" hidden="1" thickBot="1" x14ac:dyDescent="0.25">
      <c r="A106" s="570"/>
      <c r="B106" s="564"/>
      <c r="C106" s="564"/>
      <c r="D106" s="564"/>
      <c r="E106" s="339"/>
      <c r="F106" s="570"/>
      <c r="G106" s="567"/>
      <c r="H106" s="564"/>
      <c r="I106" s="240" t="s">
        <v>60</v>
      </c>
      <c r="J106" s="570"/>
      <c r="K106" s="564"/>
      <c r="L106" s="567"/>
    </row>
    <row r="107" spans="1:13" s="236" customFormat="1" ht="18" hidden="1" thickBot="1" x14ac:dyDescent="0.25">
      <c r="A107" s="244" t="s">
        <v>9</v>
      </c>
      <c r="B107" s="340">
        <f>+B108+B109</f>
        <v>10327718171.630001</v>
      </c>
      <c r="C107" s="340">
        <f>+C108+C109</f>
        <v>6543020082.5999994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384636779.50999999</v>
      </c>
    </row>
    <row r="108" spans="1:13" s="236" customFormat="1" ht="18" hidden="1" thickBot="1" x14ac:dyDescent="0.25">
      <c r="A108" s="244" t="s">
        <v>10</v>
      </c>
      <c r="B108" s="340">
        <f>+B17</f>
        <v>8884494435.4500008</v>
      </c>
      <c r="C108" s="340">
        <f>+E17</f>
        <v>6150052025.3999996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22635555.02</v>
      </c>
    </row>
    <row r="109" spans="1:13" s="236" customFormat="1" ht="18" hidden="1" thickBot="1" x14ac:dyDescent="0.25">
      <c r="A109" s="244" t="s">
        <v>11</v>
      </c>
      <c r="B109" s="340">
        <f>+B18</f>
        <v>1443223736.1800001</v>
      </c>
      <c r="C109" s="340">
        <f>+E18</f>
        <v>392968057.19999999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362001224.49000001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553" t="s">
        <v>2</v>
      </c>
      <c r="B112" s="555" t="s">
        <v>14</v>
      </c>
      <c r="C112" s="281" t="s">
        <v>7</v>
      </c>
      <c r="D112" s="318"/>
      <c r="E112" s="557"/>
      <c r="F112" s="558"/>
      <c r="G112" s="237"/>
      <c r="K112" s="318" t="s">
        <v>81</v>
      </c>
      <c r="L112" s="555" t="s">
        <v>16</v>
      </c>
    </row>
    <row r="113" spans="1:13" s="236" customFormat="1" ht="17.25" hidden="1" x14ac:dyDescent="0.2">
      <c r="A113" s="554"/>
      <c r="B113" s="556"/>
      <c r="C113" s="281" t="s">
        <v>76</v>
      </c>
      <c r="D113" s="318"/>
      <c r="E113" s="318"/>
      <c r="F113" s="343"/>
      <c r="G113" s="237"/>
      <c r="K113" s="318" t="s">
        <v>82</v>
      </c>
      <c r="L113" s="556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559" t="s">
        <v>2</v>
      </c>
      <c r="B125" s="562" t="s">
        <v>14</v>
      </c>
      <c r="C125" s="565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560"/>
      <c r="B126" s="563"/>
      <c r="C126" s="566"/>
      <c r="D126" s="562"/>
      <c r="E126" s="562"/>
      <c r="F126" s="308"/>
      <c r="G126" s="565"/>
      <c r="H126" s="559"/>
      <c r="I126" s="562" t="s">
        <v>60</v>
      </c>
      <c r="J126" s="308" t="s">
        <v>77</v>
      </c>
      <c r="K126" s="565" t="s">
        <v>78</v>
      </c>
      <c r="M126" s="258"/>
    </row>
    <row r="127" spans="1:13" s="350" customFormat="1" ht="17.25" hidden="1" x14ac:dyDescent="0.2">
      <c r="A127" s="560"/>
      <c r="B127" s="563"/>
      <c r="C127" s="566"/>
      <c r="D127" s="563"/>
      <c r="E127" s="563"/>
      <c r="F127" s="308"/>
      <c r="G127" s="566"/>
      <c r="H127" s="560"/>
      <c r="I127" s="563"/>
      <c r="J127" s="308" t="s">
        <v>79</v>
      </c>
      <c r="K127" s="566"/>
      <c r="M127" s="258"/>
    </row>
    <row r="128" spans="1:13" s="350" customFormat="1" ht="18" hidden="1" thickBot="1" x14ac:dyDescent="0.25">
      <c r="A128" s="561"/>
      <c r="B128" s="564"/>
      <c r="C128" s="567"/>
      <c r="D128" s="564"/>
      <c r="E128" s="564"/>
      <c r="F128" s="339"/>
      <c r="G128" s="567"/>
      <c r="H128" s="561"/>
      <c r="I128" s="564"/>
      <c r="J128" s="240" t="s">
        <v>60</v>
      </c>
      <c r="K128" s="56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549" t="s">
        <v>2</v>
      </c>
      <c r="B134" s="551" t="s">
        <v>14</v>
      </c>
      <c r="C134" s="358" t="s">
        <v>81</v>
      </c>
      <c r="D134" s="551"/>
      <c r="E134" s="551"/>
      <c r="F134" s="547"/>
      <c r="G134" s="547"/>
      <c r="H134" s="357"/>
      <c r="I134" s="237"/>
      <c r="M134" s="258"/>
    </row>
    <row r="135" spans="1:13" s="236" customFormat="1" ht="24" hidden="1" customHeight="1" thickBot="1" x14ac:dyDescent="0.25">
      <c r="A135" s="550"/>
      <c r="B135" s="552"/>
      <c r="C135" s="360" t="s">
        <v>82</v>
      </c>
      <c r="D135" s="552"/>
      <c r="E135" s="552"/>
      <c r="F135" s="548"/>
      <c r="G135" s="548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10327718171.630001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8884494435.4500008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1443223736.1800001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1811783263.2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7" zoomScale="85" zoomScaleNormal="85" workbookViewId="0">
      <selection activeCell="M7" sqref="M7:O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572" t="s">
        <v>106</v>
      </c>
      <c r="B1" s="572"/>
      <c r="C1" s="572"/>
      <c r="D1" s="572"/>
      <c r="E1" s="572"/>
      <c r="F1" s="572"/>
      <c r="G1" s="572"/>
      <c r="H1" s="572"/>
      <c r="I1" s="572"/>
      <c r="J1" s="1"/>
      <c r="Q1" s="2" t="s">
        <v>1</v>
      </c>
    </row>
    <row r="2" spans="1:20" ht="20.25" hidden="1" customHeight="1" x14ac:dyDescent="0.2">
      <c r="A2" s="586" t="s">
        <v>2</v>
      </c>
      <c r="B2" s="588" t="s">
        <v>3</v>
      </c>
      <c r="C2" s="589"/>
      <c r="D2" s="588" t="s">
        <v>4</v>
      </c>
      <c r="E2" s="589"/>
      <c r="F2" s="588" t="s">
        <v>5</v>
      </c>
      <c r="G2" s="589"/>
      <c r="H2" s="590" t="s">
        <v>6</v>
      </c>
      <c r="I2" s="591"/>
      <c r="J2" s="1"/>
    </row>
    <row r="3" spans="1:20" s="1" customFormat="1" ht="18" hidden="1" customHeight="1" x14ac:dyDescent="0.2">
      <c r="A3" s="587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572" t="s">
        <v>121</v>
      </c>
      <c r="B7" s="572"/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1" t="s">
        <v>130</v>
      </c>
      <c r="N7" s="571"/>
      <c r="O7" s="571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177244.75460532002</v>
      </c>
      <c r="C10" s="464"/>
      <c r="D10" s="478">
        <f>+D11+D12</f>
        <v>5479.9164803800004</v>
      </c>
      <c r="E10" s="475">
        <f>+E11+E12</f>
        <v>88246.82750544</v>
      </c>
      <c r="F10" s="465">
        <f>+E10*100/B10</f>
        <v>49.788117962612624</v>
      </c>
      <c r="G10" s="466">
        <v>93</v>
      </c>
      <c r="H10" s="480">
        <f>+F10-G10</f>
        <v>-43.211882037387376</v>
      </c>
      <c r="I10" s="482">
        <f>+I11+I12</f>
        <v>93726.743985819994</v>
      </c>
      <c r="J10" s="465">
        <f>+I10*100/B10</f>
        <v>52.879840757220798</v>
      </c>
      <c r="K10" s="466">
        <v>100</v>
      </c>
      <c r="L10" s="466">
        <f>+J10-K10</f>
        <v>-47.120159242779202</v>
      </c>
      <c r="M10" s="467">
        <f>+B10-I10</f>
        <v>83518.010619500026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476">
        <v>152692.45698320001</v>
      </c>
      <c r="C11" s="469"/>
      <c r="D11" s="479">
        <v>811.73118058</v>
      </c>
      <c r="E11" s="499">
        <v>83733.013990699998</v>
      </c>
      <c r="F11" s="470">
        <f>+E11*100/B11</f>
        <v>54.837688544046884</v>
      </c>
      <c r="G11" s="471">
        <v>98</v>
      </c>
      <c r="H11" s="481">
        <f>+F11-G11</f>
        <v>-43.162311455953116</v>
      </c>
      <c r="I11" s="500">
        <v>84544.745171279996</v>
      </c>
      <c r="J11" s="470">
        <f>+I11*100/B11</f>
        <v>55.369300384354965</v>
      </c>
      <c r="K11" s="471">
        <v>100</v>
      </c>
      <c r="L11" s="471">
        <f>+J11-K11</f>
        <v>-44.630699615645035</v>
      </c>
      <c r="M11" s="472">
        <f>+B11-I11</f>
        <v>68147.711811920017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476">
        <v>24552.297622120001</v>
      </c>
      <c r="C12" s="469"/>
      <c r="D12" s="499">
        <v>4668.1852998000004</v>
      </c>
      <c r="E12" s="499">
        <v>4513.8135147399998</v>
      </c>
      <c r="F12" s="470">
        <f>+E12*100/B12</f>
        <v>18.384485167992391</v>
      </c>
      <c r="G12" s="471">
        <v>75</v>
      </c>
      <c r="H12" s="481">
        <f>+F12-G12</f>
        <v>-56.615514832007605</v>
      </c>
      <c r="I12" s="500">
        <f>+E12+D12</f>
        <v>9181.9988145400002</v>
      </c>
      <c r="J12" s="470">
        <f t="shared" ref="J12" si="0">+I12*100/B12</f>
        <v>37.397717133681311</v>
      </c>
      <c r="K12" s="471">
        <v>100</v>
      </c>
      <c r="L12" s="471">
        <f>+J12-K12</f>
        <v>-62.602282866318689</v>
      </c>
      <c r="M12" s="472">
        <f>+B12-I12</f>
        <v>15370.29880758</v>
      </c>
      <c r="N12" s="468"/>
      <c r="O12" s="468"/>
      <c r="P12" s="68"/>
      <c r="Q12" s="35"/>
    </row>
    <row r="13" spans="1:20" ht="20.25" customHeight="1" x14ac:dyDescent="0.2">
      <c r="A13" s="572" t="s">
        <v>122</v>
      </c>
      <c r="B13" s="572"/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1" t="s">
        <v>130</v>
      </c>
      <c r="N13" s="571"/>
      <c r="O13" s="571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10700527358.34</v>
      </c>
      <c r="C16" s="78">
        <f>+C17+C18</f>
        <v>0</v>
      </c>
      <c r="D16" s="79">
        <f>+D17+D18</f>
        <v>392013410.15999997</v>
      </c>
      <c r="E16" s="80">
        <f>+E17+E18</f>
        <v>6739491000.8400002</v>
      </c>
      <c r="F16" s="50">
        <f>+E16*100/B16</f>
        <v>62.982793045122534</v>
      </c>
      <c r="G16" s="435">
        <v>93</v>
      </c>
      <c r="H16" s="436">
        <f>+F16-G16</f>
        <v>-30.017206954877466</v>
      </c>
      <c r="I16" s="82">
        <f>+C16+D16+E16</f>
        <v>7131504411</v>
      </c>
      <c r="J16" s="50">
        <f>+I16*100/B16</f>
        <v>66.646289217154319</v>
      </c>
      <c r="K16" s="435">
        <v>100</v>
      </c>
      <c r="L16" s="441">
        <f>+J16-K16</f>
        <v>-33.353710782845681</v>
      </c>
      <c r="M16" s="83">
        <f>+B16-I16</f>
        <v>3569022947.3400002</v>
      </c>
      <c r="N16" s="55">
        <v>3</v>
      </c>
      <c r="O16" s="55">
        <v>3</v>
      </c>
      <c r="P16" s="56"/>
      <c r="Q16" s="84" t="s">
        <v>30</v>
      </c>
      <c r="R16" s="85"/>
      <c r="S16" s="86">
        <f>+E16+C16+D16</f>
        <v>7131504411</v>
      </c>
    </row>
    <row r="17" spans="1:26" ht="25.5" x14ac:dyDescent="0.2">
      <c r="A17" s="60" t="s">
        <v>10</v>
      </c>
      <c r="B17" s="87">
        <v>9196229177.4200001</v>
      </c>
      <c r="C17" s="88" t="s">
        <v>34</v>
      </c>
      <c r="D17" s="89">
        <v>31060223.699999999</v>
      </c>
      <c r="E17" s="90">
        <v>6301995748.8500004</v>
      </c>
      <c r="F17" s="64">
        <f>+E17*100/B17</f>
        <v>68.528041518621919</v>
      </c>
      <c r="G17" s="437">
        <v>98</v>
      </c>
      <c r="H17" s="438">
        <f>+F17-G17</f>
        <v>-29.471958481378081</v>
      </c>
      <c r="I17" s="92">
        <v>6333055972.5499992</v>
      </c>
      <c r="J17" s="64">
        <f>+I17*100/B17</f>
        <v>68.865791079890599</v>
      </c>
      <c r="K17" s="437">
        <v>100</v>
      </c>
      <c r="L17" s="442">
        <f t="shared" ref="L17:L18" si="1">+J17-K17</f>
        <v>-31.134208920109401</v>
      </c>
      <c r="M17" s="93">
        <f>+B17-I17</f>
        <v>2863173204.8700008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1504298180.9200001</v>
      </c>
      <c r="C18" s="88" t="s">
        <v>34</v>
      </c>
      <c r="D18" s="89">
        <v>360953186.45999998</v>
      </c>
      <c r="E18" s="90">
        <v>437495251.99000001</v>
      </c>
      <c r="F18" s="64">
        <f>+E18*100/B18</f>
        <v>29.083014095146765</v>
      </c>
      <c r="G18" s="437">
        <v>75</v>
      </c>
      <c r="H18" s="438">
        <f t="shared" ref="H18" si="2">+F18-G18</f>
        <v>-45.916985904853235</v>
      </c>
      <c r="I18" s="92">
        <v>798448438.45000005</v>
      </c>
      <c r="J18" s="64">
        <f t="shared" ref="J18" si="3">+I18*100/B18</f>
        <v>53.077803894018153</v>
      </c>
      <c r="K18" s="437">
        <v>100</v>
      </c>
      <c r="L18" s="442">
        <f t="shared" si="1"/>
        <v>-46.922196105981847</v>
      </c>
      <c r="M18" s="93">
        <f>+B18-I18</f>
        <v>705849742.47000003</v>
      </c>
      <c r="N18" s="55">
        <v>7</v>
      </c>
      <c r="O18" s="55">
        <v>12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1811812837.2</v>
      </c>
      <c r="C41" s="209">
        <v>227608380.08000001</v>
      </c>
      <c r="D41" s="494">
        <v>1123182419.3</v>
      </c>
      <c r="E41" s="208">
        <v>460143947.92000002</v>
      </c>
      <c r="F41" s="4">
        <f>+E41*100/B41</f>
        <v>25.396880873805522</v>
      </c>
      <c r="G41" s="210"/>
      <c r="H41" s="210"/>
      <c r="I41" s="211">
        <f>+D41+E41</f>
        <v>1583326367.22</v>
      </c>
      <c r="J41" s="4">
        <f>+I41*100/B41</f>
        <v>87.3890688216391</v>
      </c>
      <c r="K41" s="4"/>
      <c r="L41" s="212">
        <v>878089.90000000014</v>
      </c>
      <c r="M41" s="213">
        <f>B41-E41</f>
        <v>1351668889.28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573" t="s">
        <v>56</v>
      </c>
      <c r="B42" s="573"/>
      <c r="C42" s="573"/>
      <c r="D42" s="573"/>
      <c r="E42" s="573"/>
      <c r="F42" s="573"/>
      <c r="G42" s="573"/>
      <c r="H42" s="573"/>
      <c r="I42" s="573"/>
      <c r="J42" s="573"/>
      <c r="K42" s="573"/>
      <c r="L42" s="573"/>
      <c r="M42" s="573"/>
      <c r="N42" s="573"/>
      <c r="O42" s="573"/>
    </row>
    <row r="43" spans="1:18" x14ac:dyDescent="0.2">
      <c r="A43" s="94" t="s">
        <v>131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1811812837.2</v>
      </c>
      <c r="I44" s="162">
        <f>B41-E41</f>
        <v>1351668889.28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568" t="s">
        <v>2</v>
      </c>
      <c r="B46" s="562" t="s">
        <v>14</v>
      </c>
      <c r="C46" s="232" t="s">
        <v>16</v>
      </c>
      <c r="D46" s="232"/>
      <c r="E46" s="562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570"/>
      <c r="B47" s="564"/>
      <c r="C47" s="239"/>
      <c r="D47" s="239"/>
      <c r="E47" s="56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10700527358.34</v>
      </c>
      <c r="C48" s="245">
        <f>+C49+C50</f>
        <v>392013410.15999997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9196229177.4200001</v>
      </c>
      <c r="C49" s="253">
        <f>+D17</f>
        <v>31060223.699999999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1504298180.9200001</v>
      </c>
      <c r="C50" s="253">
        <f>D18</f>
        <v>360953186.45999998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568" t="s">
        <v>2</v>
      </c>
      <c r="B53" s="562" t="s">
        <v>14</v>
      </c>
      <c r="C53" s="565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570"/>
      <c r="B54" s="564"/>
      <c r="C54" s="56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568" t="s">
        <v>14</v>
      </c>
      <c r="B62" s="562" t="s">
        <v>64</v>
      </c>
      <c r="C62" s="565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570"/>
      <c r="B63" s="564"/>
      <c r="C63" s="56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574"/>
      <c r="E71" s="575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10700527358.34</v>
      </c>
      <c r="C84" s="267">
        <f>+C85+C86</f>
        <v>6739491000.8400002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9196229177.4200001</v>
      </c>
      <c r="C85" s="316">
        <f>+E17</f>
        <v>6301995748.8500004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1504298180.9200001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576" t="s">
        <v>2</v>
      </c>
      <c r="B88" s="555" t="s">
        <v>14</v>
      </c>
      <c r="C88" s="578" t="s">
        <v>64</v>
      </c>
      <c r="D88" s="555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577"/>
      <c r="B89" s="556"/>
      <c r="C89" s="579"/>
      <c r="D89" s="556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568" t="s">
        <v>2</v>
      </c>
      <c r="B103" s="562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562" t="s">
        <v>15</v>
      </c>
      <c r="L103" s="565" t="s">
        <v>16</v>
      </c>
    </row>
    <row r="104" spans="1:13" s="236" customFormat="1" ht="15" hidden="1" customHeight="1" x14ac:dyDescent="0.2">
      <c r="A104" s="569"/>
      <c r="B104" s="563"/>
      <c r="C104" s="562" t="s">
        <v>76</v>
      </c>
      <c r="D104" s="562"/>
      <c r="E104" s="308"/>
      <c r="F104" s="568"/>
      <c r="G104" s="565"/>
      <c r="H104" s="562"/>
      <c r="I104" s="308" t="s">
        <v>77</v>
      </c>
      <c r="J104" s="568" t="s">
        <v>78</v>
      </c>
      <c r="K104" s="563"/>
      <c r="L104" s="566"/>
    </row>
    <row r="105" spans="1:13" s="236" customFormat="1" ht="17.25" hidden="1" x14ac:dyDescent="0.2">
      <c r="A105" s="569"/>
      <c r="B105" s="563"/>
      <c r="C105" s="563"/>
      <c r="D105" s="563"/>
      <c r="E105" s="308"/>
      <c r="F105" s="569"/>
      <c r="G105" s="566"/>
      <c r="H105" s="563"/>
      <c r="I105" s="308" t="s">
        <v>79</v>
      </c>
      <c r="J105" s="569"/>
      <c r="K105" s="563"/>
      <c r="L105" s="566"/>
    </row>
    <row r="106" spans="1:13" s="236" customFormat="1" ht="18" hidden="1" thickBot="1" x14ac:dyDescent="0.25">
      <c r="A106" s="570"/>
      <c r="B106" s="564"/>
      <c r="C106" s="564"/>
      <c r="D106" s="564"/>
      <c r="E106" s="339"/>
      <c r="F106" s="570"/>
      <c r="G106" s="567"/>
      <c r="H106" s="564"/>
      <c r="I106" s="240" t="s">
        <v>60</v>
      </c>
      <c r="J106" s="570"/>
      <c r="K106" s="564"/>
      <c r="L106" s="567"/>
    </row>
    <row r="107" spans="1:13" s="236" customFormat="1" ht="18" hidden="1" thickBot="1" x14ac:dyDescent="0.25">
      <c r="A107" s="244" t="s">
        <v>9</v>
      </c>
      <c r="B107" s="340">
        <f>+B108+B109</f>
        <v>10700527358.34</v>
      </c>
      <c r="C107" s="340">
        <f>+C108+C109</f>
        <v>6739491000.8400002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392013410.15999997</v>
      </c>
    </row>
    <row r="108" spans="1:13" s="236" customFormat="1" ht="18" hidden="1" thickBot="1" x14ac:dyDescent="0.25">
      <c r="A108" s="244" t="s">
        <v>10</v>
      </c>
      <c r="B108" s="340">
        <f>+B17</f>
        <v>9196229177.4200001</v>
      </c>
      <c r="C108" s="340">
        <f>+E17</f>
        <v>6301995748.8500004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31060223.699999999</v>
      </c>
    </row>
    <row r="109" spans="1:13" s="236" customFormat="1" ht="18" hidden="1" thickBot="1" x14ac:dyDescent="0.25">
      <c r="A109" s="244" t="s">
        <v>11</v>
      </c>
      <c r="B109" s="340">
        <f>+B18</f>
        <v>1504298180.9200001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360953186.45999998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553" t="s">
        <v>2</v>
      </c>
      <c r="B112" s="555" t="s">
        <v>14</v>
      </c>
      <c r="C112" s="281" t="s">
        <v>7</v>
      </c>
      <c r="D112" s="318"/>
      <c r="E112" s="557"/>
      <c r="F112" s="558"/>
      <c r="G112" s="237"/>
      <c r="K112" s="318" t="s">
        <v>81</v>
      </c>
      <c r="L112" s="555" t="s">
        <v>16</v>
      </c>
    </row>
    <row r="113" spans="1:13" s="236" customFormat="1" ht="17.25" hidden="1" x14ac:dyDescent="0.2">
      <c r="A113" s="554"/>
      <c r="B113" s="556"/>
      <c r="C113" s="281" t="s">
        <v>76</v>
      </c>
      <c r="D113" s="318"/>
      <c r="E113" s="318"/>
      <c r="F113" s="343"/>
      <c r="G113" s="237"/>
      <c r="K113" s="318" t="s">
        <v>82</v>
      </c>
      <c r="L113" s="556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559" t="s">
        <v>2</v>
      </c>
      <c r="B125" s="562" t="s">
        <v>14</v>
      </c>
      <c r="C125" s="565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560"/>
      <c r="B126" s="563"/>
      <c r="C126" s="566"/>
      <c r="D126" s="562"/>
      <c r="E126" s="562"/>
      <c r="F126" s="308"/>
      <c r="G126" s="565"/>
      <c r="H126" s="559"/>
      <c r="I126" s="562" t="s">
        <v>60</v>
      </c>
      <c r="J126" s="308" t="s">
        <v>77</v>
      </c>
      <c r="K126" s="565" t="s">
        <v>78</v>
      </c>
      <c r="M126" s="258"/>
    </row>
    <row r="127" spans="1:13" s="350" customFormat="1" ht="17.25" hidden="1" x14ac:dyDescent="0.2">
      <c r="A127" s="560"/>
      <c r="B127" s="563"/>
      <c r="C127" s="566"/>
      <c r="D127" s="563"/>
      <c r="E127" s="563"/>
      <c r="F127" s="308"/>
      <c r="G127" s="566"/>
      <c r="H127" s="560"/>
      <c r="I127" s="563"/>
      <c r="J127" s="308" t="s">
        <v>79</v>
      </c>
      <c r="K127" s="566"/>
      <c r="M127" s="258"/>
    </row>
    <row r="128" spans="1:13" s="350" customFormat="1" ht="18" hidden="1" thickBot="1" x14ac:dyDescent="0.25">
      <c r="A128" s="561"/>
      <c r="B128" s="564"/>
      <c r="C128" s="567"/>
      <c r="D128" s="564"/>
      <c r="E128" s="564"/>
      <c r="F128" s="339"/>
      <c r="G128" s="567"/>
      <c r="H128" s="561"/>
      <c r="I128" s="564"/>
      <c r="J128" s="240" t="s">
        <v>60</v>
      </c>
      <c r="K128" s="56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549" t="s">
        <v>2</v>
      </c>
      <c r="B134" s="551" t="s">
        <v>14</v>
      </c>
      <c r="C134" s="358" t="s">
        <v>81</v>
      </c>
      <c r="D134" s="551"/>
      <c r="E134" s="551"/>
      <c r="F134" s="547"/>
      <c r="G134" s="547"/>
      <c r="H134" s="357"/>
      <c r="I134" s="237"/>
      <c r="M134" s="258"/>
    </row>
    <row r="135" spans="1:13" s="236" customFormat="1" ht="24" hidden="1" customHeight="1" thickBot="1" x14ac:dyDescent="0.25">
      <c r="A135" s="550"/>
      <c r="B135" s="552"/>
      <c r="C135" s="360" t="s">
        <v>82</v>
      </c>
      <c r="D135" s="552"/>
      <c r="E135" s="552"/>
      <c r="F135" s="548"/>
      <c r="G135" s="548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10700527358.34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9196229177.4200001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1504298180.9200001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7" zoomScale="85" zoomScaleNormal="85" workbookViewId="0">
      <selection activeCell="E17" sqref="E1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572" t="s">
        <v>106</v>
      </c>
      <c r="B1" s="572"/>
      <c r="C1" s="572"/>
      <c r="D1" s="572"/>
      <c r="E1" s="572"/>
      <c r="F1" s="572"/>
      <c r="G1" s="572"/>
      <c r="H1" s="572"/>
      <c r="I1" s="572"/>
      <c r="J1" s="1"/>
      <c r="Q1" s="2" t="s">
        <v>1</v>
      </c>
    </row>
    <row r="2" spans="1:20" ht="20.25" hidden="1" customHeight="1" x14ac:dyDescent="0.2">
      <c r="A2" s="586" t="s">
        <v>2</v>
      </c>
      <c r="B2" s="588" t="s">
        <v>3</v>
      </c>
      <c r="C2" s="589"/>
      <c r="D2" s="588" t="s">
        <v>4</v>
      </c>
      <c r="E2" s="589"/>
      <c r="F2" s="588" t="s">
        <v>5</v>
      </c>
      <c r="G2" s="589"/>
      <c r="H2" s="590" t="s">
        <v>6</v>
      </c>
      <c r="I2" s="591"/>
      <c r="J2" s="1"/>
    </row>
    <row r="3" spans="1:20" s="1" customFormat="1" ht="18" hidden="1" customHeight="1" x14ac:dyDescent="0.2">
      <c r="A3" s="587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572" t="s">
        <v>121</v>
      </c>
      <c r="B7" s="572"/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1"/>
      <c r="N7" s="571"/>
      <c r="O7" s="571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14" customFormat="1" ht="20.25" customHeight="1" x14ac:dyDescent="0.2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11"/>
      <c r="Q10" s="512"/>
      <c r="R10" s="513"/>
      <c r="S10" s="513"/>
      <c r="T10" s="513"/>
    </row>
    <row r="11" spans="1:20" s="527" customFormat="1" ht="20.25" customHeight="1" x14ac:dyDescent="0.55000000000000004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525"/>
      <c r="Q11" s="526"/>
    </row>
    <row r="12" spans="1:20" s="527" customFormat="1" ht="20.25" customHeight="1" x14ac:dyDescent="0.55000000000000004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525"/>
      <c r="Q12" s="526"/>
    </row>
    <row r="13" spans="1:20" ht="20.25" customHeight="1" x14ac:dyDescent="0.2">
      <c r="A13" s="572" t="s">
        <v>122</v>
      </c>
      <c r="B13" s="572"/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1" t="s">
        <v>138</v>
      </c>
      <c r="N13" s="571"/>
      <c r="O13" s="571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10886023774.66</v>
      </c>
      <c r="C16" s="78">
        <f>+C17+C18</f>
        <v>0</v>
      </c>
      <c r="D16" s="79">
        <f>+D17+D18</f>
        <v>462275039.68000001</v>
      </c>
      <c r="E16" s="80">
        <f>+E17+E18</f>
        <v>6738816489.6099997</v>
      </c>
      <c r="F16" s="50">
        <f>+E16*100/B16</f>
        <v>61.903378396952576</v>
      </c>
      <c r="G16" s="435">
        <v>93</v>
      </c>
      <c r="H16" s="436">
        <f>+F16-G16</f>
        <v>-31.096621603047424</v>
      </c>
      <c r="I16" s="82">
        <f>+C16+D16+E16</f>
        <v>7201091529.29</v>
      </c>
      <c r="J16" s="50">
        <f>+I16*100/B16</f>
        <v>66.149878765214339</v>
      </c>
      <c r="K16" s="435">
        <v>100</v>
      </c>
      <c r="L16" s="441">
        <f>+J16-K16</f>
        <v>-33.850121234785661</v>
      </c>
      <c r="M16" s="83">
        <f>+B16-I16</f>
        <v>3684932245.3699999</v>
      </c>
      <c r="N16" s="55"/>
      <c r="O16" s="55"/>
      <c r="P16" s="56"/>
      <c r="Q16" s="84" t="s">
        <v>30</v>
      </c>
      <c r="R16" s="85"/>
      <c r="S16" s="86">
        <f>+E16+C16+D16</f>
        <v>7201091529.29</v>
      </c>
    </row>
    <row r="17" spans="1:26" ht="25.5" x14ac:dyDescent="0.2">
      <c r="A17" s="60" t="s">
        <v>10</v>
      </c>
      <c r="B17" s="87">
        <v>9381715593.7399998</v>
      </c>
      <c r="C17" s="88" t="s">
        <v>34</v>
      </c>
      <c r="D17" s="89">
        <v>75465564.709999993</v>
      </c>
      <c r="E17" s="90">
        <v>6301321237.6199999</v>
      </c>
      <c r="F17" s="64">
        <f>+E17*100/B17</f>
        <v>67.165980194758731</v>
      </c>
      <c r="G17" s="437">
        <v>98</v>
      </c>
      <c r="H17" s="438">
        <f>+F17-G17</f>
        <v>-30.834019805241269</v>
      </c>
      <c r="I17" s="92">
        <v>6376786802.3299999</v>
      </c>
      <c r="J17" s="64">
        <f>+I17*100/B17</f>
        <v>67.97037000977673</v>
      </c>
      <c r="K17" s="437">
        <v>100</v>
      </c>
      <c r="L17" s="442">
        <f t="shared" ref="L17:L18" si="1">+J17-K17</f>
        <v>-32.02962999022327</v>
      </c>
      <c r="M17" s="93">
        <f>+B17-I17</f>
        <v>3004928791.4099998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1504308180.9200001</v>
      </c>
      <c r="C18" s="88" t="s">
        <v>34</v>
      </c>
      <c r="D18" s="89">
        <v>386809474.97000003</v>
      </c>
      <c r="E18" s="90">
        <v>437495251.99000001</v>
      </c>
      <c r="F18" s="64">
        <f>+E18*100/B18</f>
        <v>29.082820763657487</v>
      </c>
      <c r="G18" s="437">
        <v>75</v>
      </c>
      <c r="H18" s="438">
        <f t="shared" ref="H18" si="2">+F18-G18</f>
        <v>-45.917179236342513</v>
      </c>
      <c r="I18" s="92">
        <v>824304726.96000004</v>
      </c>
      <c r="J18" s="64">
        <f t="shared" ref="J18" si="3">+I18*100/B18</f>
        <v>54.796266976084269</v>
      </c>
      <c r="K18" s="437">
        <v>100</v>
      </c>
      <c r="L18" s="442">
        <f t="shared" si="1"/>
        <v>-45.203733023915731</v>
      </c>
      <c r="M18" s="93">
        <f>+B18-I18</f>
        <v>680003453.96000004</v>
      </c>
      <c r="N18" s="55"/>
      <c r="O18" s="55"/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1" customFormat="1" ht="16.5" customHeight="1" x14ac:dyDescent="0.2">
      <c r="A41" s="207" t="s">
        <v>110</v>
      </c>
      <c r="B41" s="208">
        <v>1811812837.2</v>
      </c>
      <c r="C41" s="209">
        <v>209001039.25999999</v>
      </c>
      <c r="D41" s="494">
        <v>1060396560.3699999</v>
      </c>
      <c r="E41" s="208">
        <v>541537147.67000008</v>
      </c>
      <c r="F41" s="4">
        <f>+E41*100/B41</f>
        <v>29.889243334145863</v>
      </c>
      <c r="G41" s="210"/>
      <c r="H41" s="210"/>
      <c r="I41" s="211">
        <f>+D41+E41</f>
        <v>1601933708.04</v>
      </c>
      <c r="J41" s="4">
        <f>+I41*100/B41</f>
        <v>88.416070090089988</v>
      </c>
      <c r="K41" s="4"/>
      <c r="L41" s="212">
        <v>878089.90000000014</v>
      </c>
      <c r="M41" s="213">
        <f>B41-E41</f>
        <v>1270275689.53</v>
      </c>
      <c r="N41" s="213"/>
      <c r="O41" s="214"/>
      <c r="R41" s="212">
        <v>53803558.950000003</v>
      </c>
    </row>
    <row r="42" spans="1:18" ht="23.25" customHeight="1" x14ac:dyDescent="0.2">
      <c r="A42" s="573" t="s">
        <v>56</v>
      </c>
      <c r="B42" s="573"/>
      <c r="C42" s="573"/>
      <c r="D42" s="573"/>
      <c r="E42" s="573"/>
      <c r="F42" s="573"/>
      <c r="G42" s="573"/>
      <c r="H42" s="573"/>
      <c r="I42" s="573"/>
      <c r="J42" s="573"/>
      <c r="K42" s="573"/>
      <c r="L42" s="573"/>
      <c r="M42" s="573"/>
      <c r="N42" s="573"/>
      <c r="O42" s="573"/>
    </row>
    <row r="43" spans="1:18" x14ac:dyDescent="0.2">
      <c r="A43" s="94" t="s">
        <v>135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1811812837.2</v>
      </c>
      <c r="I44" s="162">
        <f>B41-E41</f>
        <v>1270275689.53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568" t="s">
        <v>2</v>
      </c>
      <c r="B46" s="562" t="s">
        <v>14</v>
      </c>
      <c r="C46" s="232" t="s">
        <v>16</v>
      </c>
      <c r="D46" s="232"/>
      <c r="E46" s="562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570"/>
      <c r="B47" s="564"/>
      <c r="C47" s="239"/>
      <c r="D47" s="239"/>
      <c r="E47" s="56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10886023774.66</v>
      </c>
      <c r="C48" s="245">
        <f>+C49+C50</f>
        <v>462275039.68000001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9381715593.7399998</v>
      </c>
      <c r="C49" s="253">
        <f>+D17</f>
        <v>75465564.709999993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1504308180.9200001</v>
      </c>
      <c r="C50" s="253">
        <f>D18</f>
        <v>386809474.97000003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568" t="s">
        <v>2</v>
      </c>
      <c r="B53" s="562" t="s">
        <v>14</v>
      </c>
      <c r="C53" s="565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570"/>
      <c r="B54" s="564"/>
      <c r="C54" s="56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568" t="s">
        <v>14</v>
      </c>
      <c r="B62" s="562" t="s">
        <v>64</v>
      </c>
      <c r="C62" s="565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570"/>
      <c r="B63" s="564"/>
      <c r="C63" s="56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574"/>
      <c r="E71" s="575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10886023774.66</v>
      </c>
      <c r="C84" s="267">
        <f>+C85+C86</f>
        <v>6738816489.6099997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9381715593.7399998</v>
      </c>
      <c r="C85" s="316">
        <f>+E17</f>
        <v>6301321237.6199999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1504308180.9200001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576" t="s">
        <v>2</v>
      </c>
      <c r="B88" s="555" t="s">
        <v>14</v>
      </c>
      <c r="C88" s="578" t="s">
        <v>64</v>
      </c>
      <c r="D88" s="555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577"/>
      <c r="B89" s="556"/>
      <c r="C89" s="579"/>
      <c r="D89" s="556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568" t="s">
        <v>2</v>
      </c>
      <c r="B103" s="562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562" t="s">
        <v>15</v>
      </c>
      <c r="L103" s="565" t="s">
        <v>16</v>
      </c>
    </row>
    <row r="104" spans="1:13" s="236" customFormat="1" ht="15" hidden="1" customHeight="1" x14ac:dyDescent="0.2">
      <c r="A104" s="569"/>
      <c r="B104" s="563"/>
      <c r="C104" s="562" t="s">
        <v>76</v>
      </c>
      <c r="D104" s="562"/>
      <c r="E104" s="308"/>
      <c r="F104" s="568"/>
      <c r="G104" s="565"/>
      <c r="H104" s="562"/>
      <c r="I104" s="308" t="s">
        <v>77</v>
      </c>
      <c r="J104" s="568" t="s">
        <v>78</v>
      </c>
      <c r="K104" s="563"/>
      <c r="L104" s="566"/>
    </row>
    <row r="105" spans="1:13" s="236" customFormat="1" ht="17.25" hidden="1" x14ac:dyDescent="0.2">
      <c r="A105" s="569"/>
      <c r="B105" s="563"/>
      <c r="C105" s="563"/>
      <c r="D105" s="563"/>
      <c r="E105" s="308"/>
      <c r="F105" s="569"/>
      <c r="G105" s="566"/>
      <c r="H105" s="563"/>
      <c r="I105" s="308" t="s">
        <v>79</v>
      </c>
      <c r="J105" s="569"/>
      <c r="K105" s="563"/>
      <c r="L105" s="566"/>
    </row>
    <row r="106" spans="1:13" s="236" customFormat="1" ht="18" hidden="1" thickBot="1" x14ac:dyDescent="0.25">
      <c r="A106" s="570"/>
      <c r="B106" s="564"/>
      <c r="C106" s="564"/>
      <c r="D106" s="564"/>
      <c r="E106" s="339"/>
      <c r="F106" s="570"/>
      <c r="G106" s="567"/>
      <c r="H106" s="564"/>
      <c r="I106" s="240" t="s">
        <v>60</v>
      </c>
      <c r="J106" s="570"/>
      <c r="K106" s="564"/>
      <c r="L106" s="567"/>
    </row>
    <row r="107" spans="1:13" s="236" customFormat="1" ht="18" hidden="1" thickBot="1" x14ac:dyDescent="0.25">
      <c r="A107" s="244" t="s">
        <v>9</v>
      </c>
      <c r="B107" s="340">
        <f>+B108+B109</f>
        <v>10886023774.66</v>
      </c>
      <c r="C107" s="340">
        <f>+C108+C109</f>
        <v>6738816489.6099997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462275039.68000001</v>
      </c>
    </row>
    <row r="108" spans="1:13" s="236" customFormat="1" ht="18" hidden="1" thickBot="1" x14ac:dyDescent="0.25">
      <c r="A108" s="244" t="s">
        <v>10</v>
      </c>
      <c r="B108" s="340">
        <f>+B17</f>
        <v>9381715593.7399998</v>
      </c>
      <c r="C108" s="340">
        <f>+E17</f>
        <v>6301321237.6199999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75465564.709999993</v>
      </c>
    </row>
    <row r="109" spans="1:13" s="236" customFormat="1" ht="18" hidden="1" thickBot="1" x14ac:dyDescent="0.25">
      <c r="A109" s="244" t="s">
        <v>11</v>
      </c>
      <c r="B109" s="340">
        <f>+B18</f>
        <v>1504308180.9200001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386809474.97000003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553" t="s">
        <v>2</v>
      </c>
      <c r="B112" s="555" t="s">
        <v>14</v>
      </c>
      <c r="C112" s="281" t="s">
        <v>7</v>
      </c>
      <c r="D112" s="318"/>
      <c r="E112" s="557"/>
      <c r="F112" s="558"/>
      <c r="G112" s="237"/>
      <c r="K112" s="318" t="s">
        <v>81</v>
      </c>
      <c r="L112" s="555" t="s">
        <v>16</v>
      </c>
    </row>
    <row r="113" spans="1:13" s="236" customFormat="1" ht="17.25" hidden="1" x14ac:dyDescent="0.2">
      <c r="A113" s="554"/>
      <c r="B113" s="556"/>
      <c r="C113" s="281" t="s">
        <v>76</v>
      </c>
      <c r="D113" s="318"/>
      <c r="E113" s="318"/>
      <c r="F113" s="343"/>
      <c r="G113" s="237"/>
      <c r="K113" s="318" t="s">
        <v>82</v>
      </c>
      <c r="L113" s="556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559" t="s">
        <v>2</v>
      </c>
      <c r="B125" s="562" t="s">
        <v>14</v>
      </c>
      <c r="C125" s="565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560"/>
      <c r="B126" s="563"/>
      <c r="C126" s="566"/>
      <c r="D126" s="562"/>
      <c r="E126" s="562"/>
      <c r="F126" s="308"/>
      <c r="G126" s="565"/>
      <c r="H126" s="559"/>
      <c r="I126" s="562" t="s">
        <v>60</v>
      </c>
      <c r="J126" s="308" t="s">
        <v>77</v>
      </c>
      <c r="K126" s="565" t="s">
        <v>78</v>
      </c>
      <c r="M126" s="258"/>
    </row>
    <row r="127" spans="1:13" s="350" customFormat="1" ht="17.25" hidden="1" x14ac:dyDescent="0.2">
      <c r="A127" s="560"/>
      <c r="B127" s="563"/>
      <c r="C127" s="566"/>
      <c r="D127" s="563"/>
      <c r="E127" s="563"/>
      <c r="F127" s="308"/>
      <c r="G127" s="566"/>
      <c r="H127" s="560"/>
      <c r="I127" s="563"/>
      <c r="J127" s="308" t="s">
        <v>79</v>
      </c>
      <c r="K127" s="566"/>
      <c r="M127" s="258"/>
    </row>
    <row r="128" spans="1:13" s="350" customFormat="1" ht="18" hidden="1" thickBot="1" x14ac:dyDescent="0.25">
      <c r="A128" s="561"/>
      <c r="B128" s="564"/>
      <c r="C128" s="567"/>
      <c r="D128" s="564"/>
      <c r="E128" s="564"/>
      <c r="F128" s="339"/>
      <c r="G128" s="567"/>
      <c r="H128" s="561"/>
      <c r="I128" s="564"/>
      <c r="J128" s="240" t="s">
        <v>60</v>
      </c>
      <c r="K128" s="56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549" t="s">
        <v>2</v>
      </c>
      <c r="B134" s="551" t="s">
        <v>14</v>
      </c>
      <c r="C134" s="358" t="s">
        <v>81</v>
      </c>
      <c r="D134" s="551"/>
      <c r="E134" s="551"/>
      <c r="F134" s="547"/>
      <c r="G134" s="547"/>
      <c r="H134" s="357"/>
      <c r="I134" s="237"/>
      <c r="M134" s="258"/>
    </row>
    <row r="135" spans="1:13" s="236" customFormat="1" ht="24" hidden="1" customHeight="1" thickBot="1" x14ac:dyDescent="0.25">
      <c r="A135" s="550"/>
      <c r="B135" s="552"/>
      <c r="C135" s="360" t="s">
        <v>82</v>
      </c>
      <c r="D135" s="552"/>
      <c r="E135" s="552"/>
      <c r="F135" s="548"/>
      <c r="G135" s="548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10886023774.66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9381715593.7399998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1504308180.9200001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10" zoomScale="85" zoomScaleNormal="85" workbookViewId="0">
      <selection activeCell="F34" sqref="F3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21.7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572" t="s">
        <v>106</v>
      </c>
      <c r="B1" s="572"/>
      <c r="C1" s="572"/>
      <c r="D1" s="572"/>
      <c r="E1" s="572"/>
      <c r="F1" s="572"/>
      <c r="G1" s="572"/>
      <c r="H1" s="572"/>
      <c r="I1" s="572"/>
      <c r="J1" s="1"/>
      <c r="Q1" s="2" t="s">
        <v>1</v>
      </c>
    </row>
    <row r="2" spans="1:20" ht="20.25" hidden="1" customHeight="1" x14ac:dyDescent="0.2">
      <c r="A2" s="586" t="s">
        <v>2</v>
      </c>
      <c r="B2" s="588" t="s">
        <v>3</v>
      </c>
      <c r="C2" s="589"/>
      <c r="D2" s="588" t="s">
        <v>4</v>
      </c>
      <c r="E2" s="589"/>
      <c r="F2" s="588" t="s">
        <v>5</v>
      </c>
      <c r="G2" s="589"/>
      <c r="H2" s="590" t="s">
        <v>6</v>
      </c>
      <c r="I2" s="591"/>
      <c r="J2" s="1"/>
    </row>
    <row r="3" spans="1:20" s="1" customFormat="1" ht="18" hidden="1" customHeight="1" x14ac:dyDescent="0.2">
      <c r="A3" s="587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572" t="s">
        <v>121</v>
      </c>
      <c r="B7" s="572"/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1" t="s">
        <v>142</v>
      </c>
      <c r="N7" s="571"/>
      <c r="O7" s="571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6"/>
      <c r="Q10" s="57"/>
      <c r="R10" s="58"/>
      <c r="S10" s="58"/>
      <c r="T10" s="58"/>
    </row>
    <row r="11" spans="1:20" ht="20.25" customHeight="1" x14ac:dyDescent="0.55000000000000004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68"/>
      <c r="Q11" s="35"/>
    </row>
    <row r="12" spans="1:20" ht="20.25" customHeight="1" x14ac:dyDescent="0.55000000000000004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68"/>
      <c r="Q12" s="35"/>
    </row>
    <row r="13" spans="1:20" ht="20.25" customHeight="1" x14ac:dyDescent="0.2">
      <c r="A13" s="572" t="s">
        <v>122</v>
      </c>
      <c r="B13" s="572"/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1" t="s">
        <v>139</v>
      </c>
      <c r="N13" s="571"/>
      <c r="O13" s="571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10961543303.370001</v>
      </c>
      <c r="C16" s="78">
        <f>+C17+C18</f>
        <v>0</v>
      </c>
      <c r="D16" s="79">
        <f>+D17+D18</f>
        <v>501836955.66000003</v>
      </c>
      <c r="E16" s="80">
        <f>+E17+E18</f>
        <v>6738762387.6099997</v>
      </c>
      <c r="F16" s="50">
        <f>+E16*100/B16</f>
        <v>61.47640164444951</v>
      </c>
      <c r="G16" s="435">
        <v>93</v>
      </c>
      <c r="H16" s="436">
        <f>+F16-G16</f>
        <v>-31.52359835555049</v>
      </c>
      <c r="I16" s="82">
        <f>+C16+D16+E16</f>
        <v>7240599343.2699995</v>
      </c>
      <c r="J16" s="50">
        <f>+I16*100/B16</f>
        <v>66.054561322984156</v>
      </c>
      <c r="K16" s="435">
        <v>100</v>
      </c>
      <c r="L16" s="441">
        <f>+J16-K16</f>
        <v>-33.945438677015844</v>
      </c>
      <c r="M16" s="83">
        <f>+B16-I16</f>
        <v>3720943960.1000013</v>
      </c>
      <c r="N16" s="55"/>
      <c r="O16" s="55"/>
      <c r="P16" s="56"/>
      <c r="Q16" s="84" t="s">
        <v>30</v>
      </c>
      <c r="R16" s="85"/>
      <c r="S16" s="86">
        <f>+E16+C16+D16</f>
        <v>7240599343.2699995</v>
      </c>
    </row>
    <row r="17" spans="1:26" ht="25.5" x14ac:dyDescent="0.2">
      <c r="A17" s="60" t="s">
        <v>10</v>
      </c>
      <c r="B17" s="87">
        <v>9421148926.4500008</v>
      </c>
      <c r="C17" s="88" t="s">
        <v>34</v>
      </c>
      <c r="D17" s="89">
        <v>82401144.689999998</v>
      </c>
      <c r="E17" s="90">
        <v>6301267135.6199999</v>
      </c>
      <c r="F17" s="64">
        <f>+E17*100/B17</f>
        <v>66.884274782336888</v>
      </c>
      <c r="G17" s="437">
        <v>98</v>
      </c>
      <c r="H17" s="438">
        <f>+F17-G17</f>
        <v>-31.115725217663112</v>
      </c>
      <c r="I17" s="92">
        <v>6383668280.3099995</v>
      </c>
      <c r="J17" s="64">
        <f>+I17*100/B17</f>
        <v>67.758914864276974</v>
      </c>
      <c r="K17" s="437">
        <v>100</v>
      </c>
      <c r="L17" s="442">
        <f t="shared" ref="L17:L18" si="1">+J17-K17</f>
        <v>-32.241085135723026</v>
      </c>
      <c r="M17" s="93">
        <f>+B17-I17</f>
        <v>3037480646.1400013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1540394376.9200001</v>
      </c>
      <c r="C18" s="88" t="s">
        <v>34</v>
      </c>
      <c r="D18" s="89">
        <v>419435810.97000003</v>
      </c>
      <c r="E18" s="90">
        <v>437495251.99000001</v>
      </c>
      <c r="F18" s="64">
        <f>+E18*100/B18</f>
        <v>28.401509285223856</v>
      </c>
      <c r="G18" s="437">
        <v>75</v>
      </c>
      <c r="H18" s="438">
        <f t="shared" ref="H18" si="2">+F18-G18</f>
        <v>-46.598490714776148</v>
      </c>
      <c r="I18" s="92">
        <v>856931062.96000004</v>
      </c>
      <c r="J18" s="64">
        <f t="shared" ref="J18" si="3">+I18*100/B18</f>
        <v>55.630627831388431</v>
      </c>
      <c r="K18" s="437">
        <v>100</v>
      </c>
      <c r="L18" s="442">
        <f t="shared" si="1"/>
        <v>-44.369372168611569</v>
      </c>
      <c r="M18" s="93">
        <f>+B18-I18</f>
        <v>683463313.96000004</v>
      </c>
      <c r="N18" s="55"/>
      <c r="O18" s="55"/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16.5" customHeight="1" x14ac:dyDescent="0.2">
      <c r="A41" s="207" t="s">
        <v>110</v>
      </c>
      <c r="B41" s="208">
        <v>1811952337.2</v>
      </c>
      <c r="C41" s="209">
        <v>205691274.95999998</v>
      </c>
      <c r="D41" s="494">
        <v>1029127325.1099999</v>
      </c>
      <c r="E41" s="208">
        <v>576255647.23000002</v>
      </c>
      <c r="F41" s="4">
        <f>+E41*100/B41</f>
        <v>31.803024582891879</v>
      </c>
      <c r="G41" s="210"/>
      <c r="H41" s="210"/>
      <c r="I41" s="211">
        <f>+D41+E41</f>
        <v>1605382972.3399999</v>
      </c>
      <c r="J41" s="4">
        <f>+I41*100/B41</f>
        <v>88.599624801433208</v>
      </c>
      <c r="K41" s="4"/>
      <c r="L41" s="212">
        <v>878089.90000000014</v>
      </c>
      <c r="M41" s="213">
        <f>B41-E41</f>
        <v>1235696689.97</v>
      </c>
      <c r="N41" s="213"/>
      <c r="O41" s="214"/>
      <c r="R41" s="212">
        <v>53803558.950000003</v>
      </c>
    </row>
    <row r="42" spans="1:18" ht="23.25" customHeight="1" x14ac:dyDescent="0.2">
      <c r="A42" s="573" t="s">
        <v>56</v>
      </c>
      <c r="B42" s="573"/>
      <c r="C42" s="573"/>
      <c r="D42" s="573"/>
      <c r="E42" s="573"/>
      <c r="F42" s="573"/>
      <c r="G42" s="573"/>
      <c r="H42" s="573"/>
      <c r="I42" s="573"/>
      <c r="J42" s="573"/>
      <c r="K42" s="573"/>
      <c r="L42" s="573"/>
      <c r="M42" s="573"/>
      <c r="N42" s="573"/>
      <c r="O42" s="573"/>
    </row>
    <row r="43" spans="1:18" x14ac:dyDescent="0.2">
      <c r="A43" s="94" t="s">
        <v>140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1811952337.2</v>
      </c>
      <c r="I44" s="162">
        <f>B41-E41</f>
        <v>1235696689.97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568" t="s">
        <v>2</v>
      </c>
      <c r="B46" s="562" t="s">
        <v>14</v>
      </c>
      <c r="C46" s="232" t="s">
        <v>16</v>
      </c>
      <c r="D46" s="232"/>
      <c r="E46" s="562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570"/>
      <c r="B47" s="564"/>
      <c r="C47" s="239"/>
      <c r="D47" s="239"/>
      <c r="E47" s="56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10961543303.370001</v>
      </c>
      <c r="C48" s="245">
        <f>+C49+C50</f>
        <v>501836955.66000003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9421148926.4500008</v>
      </c>
      <c r="C49" s="253">
        <f>+D17</f>
        <v>82401144.689999998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1540394376.9200001</v>
      </c>
      <c r="C50" s="253">
        <f>D18</f>
        <v>419435810.97000003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568" t="s">
        <v>2</v>
      </c>
      <c r="B53" s="562" t="s">
        <v>14</v>
      </c>
      <c r="C53" s="565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570"/>
      <c r="B54" s="564"/>
      <c r="C54" s="56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568" t="s">
        <v>14</v>
      </c>
      <c r="B62" s="562" t="s">
        <v>64</v>
      </c>
      <c r="C62" s="565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570"/>
      <c r="B63" s="564"/>
      <c r="C63" s="56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574"/>
      <c r="E71" s="575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10961543303.370001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9421148926.4500008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1540394376.9200001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576" t="s">
        <v>2</v>
      </c>
      <c r="B88" s="555" t="s">
        <v>14</v>
      </c>
      <c r="C88" s="578" t="s">
        <v>64</v>
      </c>
      <c r="D88" s="555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577"/>
      <c r="B89" s="556"/>
      <c r="C89" s="579"/>
      <c r="D89" s="556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568" t="s">
        <v>2</v>
      </c>
      <c r="B103" s="562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562" t="s">
        <v>15</v>
      </c>
      <c r="L103" s="565" t="s">
        <v>16</v>
      </c>
    </row>
    <row r="104" spans="1:13" s="236" customFormat="1" ht="15" hidden="1" customHeight="1" x14ac:dyDescent="0.2">
      <c r="A104" s="569"/>
      <c r="B104" s="563"/>
      <c r="C104" s="562" t="s">
        <v>76</v>
      </c>
      <c r="D104" s="562"/>
      <c r="E104" s="308"/>
      <c r="F104" s="568"/>
      <c r="G104" s="565"/>
      <c r="H104" s="562"/>
      <c r="I104" s="308" t="s">
        <v>77</v>
      </c>
      <c r="J104" s="568" t="s">
        <v>78</v>
      </c>
      <c r="K104" s="563"/>
      <c r="L104" s="566"/>
    </row>
    <row r="105" spans="1:13" s="236" customFormat="1" ht="17.25" hidden="1" x14ac:dyDescent="0.2">
      <c r="A105" s="569"/>
      <c r="B105" s="563"/>
      <c r="C105" s="563"/>
      <c r="D105" s="563"/>
      <c r="E105" s="308"/>
      <c r="F105" s="569"/>
      <c r="G105" s="566"/>
      <c r="H105" s="563"/>
      <c r="I105" s="308" t="s">
        <v>79</v>
      </c>
      <c r="J105" s="569"/>
      <c r="K105" s="563"/>
      <c r="L105" s="566"/>
    </row>
    <row r="106" spans="1:13" s="236" customFormat="1" ht="18" hidden="1" thickBot="1" x14ac:dyDescent="0.25">
      <c r="A106" s="570"/>
      <c r="B106" s="564"/>
      <c r="C106" s="564"/>
      <c r="D106" s="564"/>
      <c r="E106" s="339"/>
      <c r="F106" s="570"/>
      <c r="G106" s="567"/>
      <c r="H106" s="564"/>
      <c r="I106" s="240" t="s">
        <v>60</v>
      </c>
      <c r="J106" s="570"/>
      <c r="K106" s="564"/>
      <c r="L106" s="567"/>
    </row>
    <row r="107" spans="1:13" s="236" customFormat="1" ht="18" hidden="1" thickBot="1" x14ac:dyDescent="0.25">
      <c r="A107" s="244" t="s">
        <v>9</v>
      </c>
      <c r="B107" s="340">
        <f>+B108+B109</f>
        <v>10961543303.370001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501836955.66000003</v>
      </c>
    </row>
    <row r="108" spans="1:13" s="236" customFormat="1" ht="18" hidden="1" thickBot="1" x14ac:dyDescent="0.25">
      <c r="A108" s="244" t="s">
        <v>10</v>
      </c>
      <c r="B108" s="340">
        <f>+B17</f>
        <v>9421148926.4500008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82401144.689999998</v>
      </c>
    </row>
    <row r="109" spans="1:13" s="236" customFormat="1" ht="18" hidden="1" thickBot="1" x14ac:dyDescent="0.25">
      <c r="A109" s="244" t="s">
        <v>11</v>
      </c>
      <c r="B109" s="340">
        <f>+B18</f>
        <v>1540394376.9200001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419435810.97000003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553" t="s">
        <v>2</v>
      </c>
      <c r="B112" s="555" t="s">
        <v>14</v>
      </c>
      <c r="C112" s="281" t="s">
        <v>7</v>
      </c>
      <c r="D112" s="318"/>
      <c r="E112" s="557"/>
      <c r="F112" s="558"/>
      <c r="G112" s="237"/>
      <c r="K112" s="318" t="s">
        <v>81</v>
      </c>
      <c r="L112" s="555" t="s">
        <v>16</v>
      </c>
    </row>
    <row r="113" spans="1:13" s="236" customFormat="1" ht="17.25" hidden="1" x14ac:dyDescent="0.2">
      <c r="A113" s="554"/>
      <c r="B113" s="556"/>
      <c r="C113" s="281" t="s">
        <v>76</v>
      </c>
      <c r="D113" s="318"/>
      <c r="E113" s="318"/>
      <c r="F113" s="343"/>
      <c r="G113" s="237"/>
      <c r="K113" s="318" t="s">
        <v>82</v>
      </c>
      <c r="L113" s="556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559" t="s">
        <v>2</v>
      </c>
      <c r="B125" s="562" t="s">
        <v>14</v>
      </c>
      <c r="C125" s="565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560"/>
      <c r="B126" s="563"/>
      <c r="C126" s="566"/>
      <c r="D126" s="562"/>
      <c r="E126" s="562"/>
      <c r="F126" s="308"/>
      <c r="G126" s="565"/>
      <c r="H126" s="559"/>
      <c r="I126" s="562" t="s">
        <v>60</v>
      </c>
      <c r="J126" s="308" t="s">
        <v>77</v>
      </c>
      <c r="K126" s="565" t="s">
        <v>78</v>
      </c>
      <c r="M126" s="258"/>
    </row>
    <row r="127" spans="1:13" s="350" customFormat="1" ht="17.25" hidden="1" x14ac:dyDescent="0.2">
      <c r="A127" s="560"/>
      <c r="B127" s="563"/>
      <c r="C127" s="566"/>
      <c r="D127" s="563"/>
      <c r="E127" s="563"/>
      <c r="F127" s="308"/>
      <c r="G127" s="566"/>
      <c r="H127" s="560"/>
      <c r="I127" s="563"/>
      <c r="J127" s="308" t="s">
        <v>79</v>
      </c>
      <c r="K127" s="566"/>
      <c r="M127" s="258"/>
    </row>
    <row r="128" spans="1:13" s="350" customFormat="1" ht="18" hidden="1" thickBot="1" x14ac:dyDescent="0.25">
      <c r="A128" s="561"/>
      <c r="B128" s="564"/>
      <c r="C128" s="567"/>
      <c r="D128" s="564"/>
      <c r="E128" s="564"/>
      <c r="F128" s="339"/>
      <c r="G128" s="567"/>
      <c r="H128" s="561"/>
      <c r="I128" s="564"/>
      <c r="J128" s="240" t="s">
        <v>60</v>
      </c>
      <c r="K128" s="56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549" t="s">
        <v>2</v>
      </c>
      <c r="B134" s="551" t="s">
        <v>14</v>
      </c>
      <c r="C134" s="358" t="s">
        <v>81</v>
      </c>
      <c r="D134" s="551"/>
      <c r="E134" s="551"/>
      <c r="F134" s="547"/>
      <c r="G134" s="547"/>
      <c r="H134" s="357"/>
      <c r="I134" s="237"/>
      <c r="M134" s="258"/>
    </row>
    <row r="135" spans="1:13" s="236" customFormat="1" ht="24" hidden="1" customHeight="1" thickBot="1" x14ac:dyDescent="0.25">
      <c r="A135" s="550"/>
      <c r="B135" s="552"/>
      <c r="C135" s="360" t="s">
        <v>82</v>
      </c>
      <c r="D135" s="552"/>
      <c r="E135" s="552"/>
      <c r="F135" s="548"/>
      <c r="G135" s="548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10961543303.370001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9421148926.4500008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1540394376.9200001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1811952337.2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28" zoomScale="85" zoomScaleNormal="85" workbookViewId="0">
      <selection activeCell="D87" sqref="D8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572" t="s">
        <v>106</v>
      </c>
      <c r="B1" s="572"/>
      <c r="C1" s="572"/>
      <c r="D1" s="572"/>
      <c r="E1" s="572"/>
      <c r="F1" s="572"/>
      <c r="G1" s="572"/>
      <c r="H1" s="572"/>
      <c r="I1" s="572"/>
      <c r="J1" s="1"/>
      <c r="Q1" s="2" t="s">
        <v>1</v>
      </c>
    </row>
    <row r="2" spans="1:20" ht="20.25" hidden="1" customHeight="1" x14ac:dyDescent="0.2">
      <c r="A2" s="586" t="s">
        <v>2</v>
      </c>
      <c r="B2" s="588" t="s">
        <v>3</v>
      </c>
      <c r="C2" s="589"/>
      <c r="D2" s="588" t="s">
        <v>4</v>
      </c>
      <c r="E2" s="589"/>
      <c r="F2" s="588" t="s">
        <v>5</v>
      </c>
      <c r="G2" s="589"/>
      <c r="H2" s="590" t="s">
        <v>6</v>
      </c>
      <c r="I2" s="591"/>
      <c r="J2" s="1"/>
    </row>
    <row r="3" spans="1:20" s="1" customFormat="1" ht="18" hidden="1" customHeight="1" x14ac:dyDescent="0.2">
      <c r="A3" s="587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572" t="s">
        <v>121</v>
      </c>
      <c r="B7" s="572"/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1" t="s">
        <v>142</v>
      </c>
      <c r="N7" s="571"/>
      <c r="O7" s="571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187709.96767234002</v>
      </c>
      <c r="C10" s="464"/>
      <c r="D10" s="478">
        <f>+D11+D12</f>
        <v>6194.4661667</v>
      </c>
      <c r="E10" s="475">
        <f>+E11+E12</f>
        <v>101189.21322556</v>
      </c>
      <c r="F10" s="465">
        <f>+E10*100/B10</f>
        <v>53.907213602099368</v>
      </c>
      <c r="G10" s="466">
        <v>93</v>
      </c>
      <c r="H10" s="480">
        <f>+F10-G10</f>
        <v>-39.092786397900632</v>
      </c>
      <c r="I10" s="482">
        <f>+I11+I12</f>
        <v>107383.67939226</v>
      </c>
      <c r="J10" s="465">
        <f>+I10*100/B10</f>
        <v>57.207233437760323</v>
      </c>
      <c r="K10" s="466">
        <v>100</v>
      </c>
      <c r="L10" s="466">
        <f>+J10-K10</f>
        <v>-42.792766562239677</v>
      </c>
      <c r="M10" s="467">
        <f>+B10-I10</f>
        <v>80326.288280080014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29">
        <v>160395.46393500001</v>
      </c>
      <c r="C11" s="469"/>
      <c r="D11" s="530">
        <v>941.15295896999999</v>
      </c>
      <c r="E11" s="530">
        <v>95386.700900940006</v>
      </c>
      <c r="F11" s="470">
        <f>+E11*100/B11</f>
        <v>59.469699803727181</v>
      </c>
      <c r="G11" s="471">
        <v>98</v>
      </c>
      <c r="H11" s="481">
        <f>+F11-G11</f>
        <v>-38.530300196272819</v>
      </c>
      <c r="I11" s="530">
        <v>96327.853859909999</v>
      </c>
      <c r="J11" s="470">
        <f>+I11*100/B11</f>
        <v>60.056470112488157</v>
      </c>
      <c r="K11" s="471">
        <v>100</v>
      </c>
      <c r="L11" s="471">
        <f>+J11-K11</f>
        <v>-39.943529887511843</v>
      </c>
      <c r="M11" s="472">
        <f>+B11-I11</f>
        <v>64067.610075090008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529">
        <v>27314.503737340001</v>
      </c>
      <c r="C12" s="469"/>
      <c r="D12" s="530">
        <v>5253.3132077299997</v>
      </c>
      <c r="E12" s="530">
        <v>5802.5123246200001</v>
      </c>
      <c r="F12" s="470">
        <f>+E12*100/B12</f>
        <v>21.243337899958757</v>
      </c>
      <c r="G12" s="471">
        <v>75</v>
      </c>
      <c r="H12" s="481">
        <f>+F12-G12</f>
        <v>-53.75666210004124</v>
      </c>
      <c r="I12" s="530">
        <v>11055.82553235</v>
      </c>
      <c r="J12" s="470">
        <f t="shared" ref="J12" si="0">+I12*100/B12</f>
        <v>40.476025626034904</v>
      </c>
      <c r="K12" s="471">
        <v>100</v>
      </c>
      <c r="L12" s="471">
        <f>+J12-K12</f>
        <v>-59.523974373965096</v>
      </c>
      <c r="M12" s="472">
        <f>+B12-I12</f>
        <v>16258.678204990001</v>
      </c>
      <c r="N12" s="468"/>
      <c r="O12" s="468"/>
      <c r="P12" s="68"/>
      <c r="Q12" s="35"/>
    </row>
    <row r="13" spans="1:20" ht="20.25" customHeight="1" x14ac:dyDescent="0.2">
      <c r="A13" s="572" t="s">
        <v>122</v>
      </c>
      <c r="B13" s="572"/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1" t="s">
        <v>143</v>
      </c>
      <c r="N13" s="571"/>
      <c r="O13" s="571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11303087087.860001</v>
      </c>
      <c r="C16" s="78">
        <f>+C17+C18</f>
        <v>0</v>
      </c>
      <c r="D16" s="79">
        <f>+D17+D18</f>
        <v>535318885.45000005</v>
      </c>
      <c r="E16" s="80">
        <f>+E17+E18</f>
        <v>6738762387.6099997</v>
      </c>
      <c r="F16" s="50">
        <f>+E16*100/B16</f>
        <v>59.618777907565793</v>
      </c>
      <c r="G16" s="435">
        <v>93</v>
      </c>
      <c r="H16" s="436">
        <f>+F16-G16</f>
        <v>-33.381222092434207</v>
      </c>
      <c r="I16" s="82">
        <f>+C16+D16+E16</f>
        <v>7274081273.0599995</v>
      </c>
      <c r="J16" s="50">
        <f>+I16*100/B16</f>
        <v>64.354819320755965</v>
      </c>
      <c r="K16" s="435">
        <v>100</v>
      </c>
      <c r="L16" s="441">
        <f>+J16-K16</f>
        <v>-35.645180679244035</v>
      </c>
      <c r="M16" s="83">
        <f>+B16-I16</f>
        <v>4029005814.8000011</v>
      </c>
      <c r="N16" s="55">
        <v>4</v>
      </c>
      <c r="O16" s="55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9740973545.5</v>
      </c>
      <c r="C17" s="88" t="s">
        <v>34</v>
      </c>
      <c r="D17" s="89">
        <v>97385225.849999994</v>
      </c>
      <c r="E17" s="90">
        <v>6301267135.6199999</v>
      </c>
      <c r="F17" s="64">
        <f>+E17*100/B17</f>
        <v>64.688268643650844</v>
      </c>
      <c r="G17" s="437">
        <v>98</v>
      </c>
      <c r="H17" s="438">
        <f>+F17-G17</f>
        <v>-33.311731356349156</v>
      </c>
      <c r="I17" s="92">
        <v>6398652361.4700003</v>
      </c>
      <c r="J17" s="64">
        <f>+I17*100/B17</f>
        <v>65.688017030145417</v>
      </c>
      <c r="K17" s="437">
        <v>100</v>
      </c>
      <c r="L17" s="442">
        <f t="shared" ref="L17:L18" si="1">+J17-K17</f>
        <v>-34.311982969854583</v>
      </c>
      <c r="M17" s="93">
        <f>+B17-I17</f>
        <v>3342321184.0299997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1562113542.3599999</v>
      </c>
      <c r="C18" s="88" t="s">
        <v>34</v>
      </c>
      <c r="D18" s="89">
        <v>437933659.60000002</v>
      </c>
      <c r="E18" s="90">
        <v>437495251.99000001</v>
      </c>
      <c r="F18" s="64">
        <f>+E18*100/B18</f>
        <v>28.006623086375892</v>
      </c>
      <c r="G18" s="437">
        <v>75</v>
      </c>
      <c r="H18" s="438">
        <f t="shared" ref="H18" si="2">+F18-G18</f>
        <v>-46.993376913624104</v>
      </c>
      <c r="I18" s="92">
        <v>875428911.58999991</v>
      </c>
      <c r="J18" s="64">
        <f t="shared" ref="J18" si="3">+I18*100/B18</f>
        <v>56.041311201196358</v>
      </c>
      <c r="K18" s="437">
        <v>100</v>
      </c>
      <c r="L18" s="442">
        <f t="shared" si="1"/>
        <v>-43.958688798803642</v>
      </c>
      <c r="M18" s="93">
        <f>+B18-I18</f>
        <v>686684630.76999998</v>
      </c>
      <c r="N18" s="55">
        <v>8</v>
      </c>
      <c r="O18" s="55">
        <v>13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208">
        <v>1812252337.2</v>
      </c>
      <c r="C41" s="209">
        <v>196854651.85999998</v>
      </c>
      <c r="D41" s="209">
        <v>950028683.01999998</v>
      </c>
      <c r="E41" s="208">
        <v>664471507.82000005</v>
      </c>
      <c r="F41" s="4">
        <f>+E41*100/B41</f>
        <v>36.665507014692793</v>
      </c>
      <c r="G41" s="210"/>
      <c r="H41" s="210"/>
      <c r="I41" s="211">
        <f>+D41+E41</f>
        <v>1614500190.8400002</v>
      </c>
      <c r="J41" s="4">
        <f>+I41*100/B41</f>
        <v>89.088045726262663</v>
      </c>
      <c r="K41" s="4"/>
      <c r="L41" s="212">
        <v>897494.50000000012</v>
      </c>
      <c r="M41" s="213">
        <f>B41-E41</f>
        <v>1147780829.3800001</v>
      </c>
      <c r="N41" s="213"/>
      <c r="O41" s="214"/>
      <c r="R41" s="212"/>
    </row>
    <row r="42" spans="1:18" ht="23.25" customHeight="1" x14ac:dyDescent="0.2">
      <c r="A42" s="573" t="s">
        <v>56</v>
      </c>
      <c r="B42" s="573"/>
      <c r="C42" s="573"/>
      <c r="D42" s="573"/>
      <c r="E42" s="573"/>
      <c r="F42" s="573"/>
      <c r="G42" s="573"/>
      <c r="H42" s="573"/>
      <c r="I42" s="573"/>
      <c r="J42" s="573"/>
      <c r="K42" s="573"/>
      <c r="L42" s="573"/>
      <c r="M42" s="573"/>
      <c r="N42" s="573"/>
      <c r="O42" s="573"/>
    </row>
    <row r="43" spans="1:18" x14ac:dyDescent="0.2">
      <c r="A43" s="94" t="s">
        <v>146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1812252337.1999998</v>
      </c>
      <c r="I44" s="162">
        <f>B41-E41</f>
        <v>1147780829.3800001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568" t="s">
        <v>2</v>
      </c>
      <c r="B46" s="562" t="s">
        <v>14</v>
      </c>
      <c r="C46" s="232" t="s">
        <v>16</v>
      </c>
      <c r="D46" s="232"/>
      <c r="E46" s="562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570"/>
      <c r="B47" s="564"/>
      <c r="C47" s="239"/>
      <c r="D47" s="239"/>
      <c r="E47" s="56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11303087087.860001</v>
      </c>
      <c r="C48" s="245">
        <f>+C49+C50</f>
        <v>535318885.45000005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9740973545.5</v>
      </c>
      <c r="C49" s="253">
        <f>+D17</f>
        <v>97385225.849999994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1562113542.3599999</v>
      </c>
      <c r="C50" s="253">
        <f>D18</f>
        <v>437933659.60000002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568" t="s">
        <v>2</v>
      </c>
      <c r="B53" s="562" t="s">
        <v>14</v>
      </c>
      <c r="C53" s="565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570"/>
      <c r="B54" s="564"/>
      <c r="C54" s="56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568" t="s">
        <v>14</v>
      </c>
      <c r="B62" s="562" t="s">
        <v>64</v>
      </c>
      <c r="C62" s="565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570"/>
      <c r="B63" s="564"/>
      <c r="C63" s="56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574"/>
      <c r="E71" s="575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11303087087.860001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9740973545.5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1562113542.3599999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576" t="s">
        <v>2</v>
      </c>
      <c r="B88" s="555" t="s">
        <v>14</v>
      </c>
      <c r="C88" s="578" t="s">
        <v>64</v>
      </c>
      <c r="D88" s="555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577"/>
      <c r="B89" s="556"/>
      <c r="C89" s="579"/>
      <c r="D89" s="556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568" t="s">
        <v>2</v>
      </c>
      <c r="B103" s="562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562" t="s">
        <v>15</v>
      </c>
      <c r="L103" s="565" t="s">
        <v>16</v>
      </c>
    </row>
    <row r="104" spans="1:13" s="236" customFormat="1" ht="15" hidden="1" customHeight="1" x14ac:dyDescent="0.2">
      <c r="A104" s="569"/>
      <c r="B104" s="563"/>
      <c r="C104" s="562" t="s">
        <v>76</v>
      </c>
      <c r="D104" s="562"/>
      <c r="E104" s="308"/>
      <c r="F104" s="568"/>
      <c r="G104" s="565"/>
      <c r="H104" s="562"/>
      <c r="I104" s="308" t="s">
        <v>77</v>
      </c>
      <c r="J104" s="568" t="s">
        <v>78</v>
      </c>
      <c r="K104" s="563"/>
      <c r="L104" s="566"/>
    </row>
    <row r="105" spans="1:13" s="236" customFormat="1" ht="17.25" hidden="1" x14ac:dyDescent="0.2">
      <c r="A105" s="569"/>
      <c r="B105" s="563"/>
      <c r="C105" s="563"/>
      <c r="D105" s="563"/>
      <c r="E105" s="308"/>
      <c r="F105" s="569"/>
      <c r="G105" s="566"/>
      <c r="H105" s="563"/>
      <c r="I105" s="308" t="s">
        <v>79</v>
      </c>
      <c r="J105" s="569"/>
      <c r="K105" s="563"/>
      <c r="L105" s="566"/>
    </row>
    <row r="106" spans="1:13" s="236" customFormat="1" ht="18" hidden="1" thickBot="1" x14ac:dyDescent="0.25">
      <c r="A106" s="570"/>
      <c r="B106" s="564"/>
      <c r="C106" s="564"/>
      <c r="D106" s="564"/>
      <c r="E106" s="339"/>
      <c r="F106" s="570"/>
      <c r="G106" s="567"/>
      <c r="H106" s="564"/>
      <c r="I106" s="240" t="s">
        <v>60</v>
      </c>
      <c r="J106" s="570"/>
      <c r="K106" s="564"/>
      <c r="L106" s="567"/>
    </row>
    <row r="107" spans="1:13" s="236" customFormat="1" ht="18" hidden="1" thickBot="1" x14ac:dyDescent="0.25">
      <c r="A107" s="244" t="s">
        <v>9</v>
      </c>
      <c r="B107" s="340">
        <f>+B108+B109</f>
        <v>11303087087.860001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535318885.45000005</v>
      </c>
    </row>
    <row r="108" spans="1:13" s="236" customFormat="1" ht="18" hidden="1" thickBot="1" x14ac:dyDescent="0.25">
      <c r="A108" s="244" t="s">
        <v>10</v>
      </c>
      <c r="B108" s="340">
        <f>+B17</f>
        <v>9740973545.5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97385225.849999994</v>
      </c>
    </row>
    <row r="109" spans="1:13" s="236" customFormat="1" ht="18" hidden="1" thickBot="1" x14ac:dyDescent="0.25">
      <c r="A109" s="244" t="s">
        <v>11</v>
      </c>
      <c r="B109" s="340">
        <f>+B18</f>
        <v>1562113542.3599999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437933659.60000002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553" t="s">
        <v>2</v>
      </c>
      <c r="B112" s="555" t="s">
        <v>14</v>
      </c>
      <c r="C112" s="281" t="s">
        <v>7</v>
      </c>
      <c r="D112" s="318"/>
      <c r="E112" s="557"/>
      <c r="F112" s="558"/>
      <c r="G112" s="237"/>
      <c r="K112" s="318" t="s">
        <v>81</v>
      </c>
      <c r="L112" s="555" t="s">
        <v>16</v>
      </c>
    </row>
    <row r="113" spans="1:13" s="236" customFormat="1" ht="17.25" hidden="1" x14ac:dyDescent="0.2">
      <c r="A113" s="554"/>
      <c r="B113" s="556"/>
      <c r="C113" s="281" t="s">
        <v>76</v>
      </c>
      <c r="D113" s="318"/>
      <c r="E113" s="318"/>
      <c r="F113" s="343"/>
      <c r="G113" s="237"/>
      <c r="K113" s="318" t="s">
        <v>82</v>
      </c>
      <c r="L113" s="556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559" t="s">
        <v>2</v>
      </c>
      <c r="B125" s="562" t="s">
        <v>14</v>
      </c>
      <c r="C125" s="565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560"/>
      <c r="B126" s="563"/>
      <c r="C126" s="566"/>
      <c r="D126" s="562"/>
      <c r="E126" s="562"/>
      <c r="F126" s="308"/>
      <c r="G126" s="565"/>
      <c r="H126" s="559"/>
      <c r="I126" s="562" t="s">
        <v>60</v>
      </c>
      <c r="J126" s="308" t="s">
        <v>77</v>
      </c>
      <c r="K126" s="565" t="s">
        <v>78</v>
      </c>
      <c r="M126" s="258"/>
    </row>
    <row r="127" spans="1:13" s="350" customFormat="1" ht="17.25" hidden="1" x14ac:dyDescent="0.2">
      <c r="A127" s="560"/>
      <c r="B127" s="563"/>
      <c r="C127" s="566"/>
      <c r="D127" s="563"/>
      <c r="E127" s="563"/>
      <c r="F127" s="308"/>
      <c r="G127" s="566"/>
      <c r="H127" s="560"/>
      <c r="I127" s="563"/>
      <c r="J127" s="308" t="s">
        <v>79</v>
      </c>
      <c r="K127" s="566"/>
      <c r="M127" s="258"/>
    </row>
    <row r="128" spans="1:13" s="350" customFormat="1" ht="18" hidden="1" thickBot="1" x14ac:dyDescent="0.25">
      <c r="A128" s="561"/>
      <c r="B128" s="564"/>
      <c r="C128" s="567"/>
      <c r="D128" s="564"/>
      <c r="E128" s="564"/>
      <c r="F128" s="339"/>
      <c r="G128" s="567"/>
      <c r="H128" s="561"/>
      <c r="I128" s="564"/>
      <c r="J128" s="240" t="s">
        <v>60</v>
      </c>
      <c r="K128" s="56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549" t="s">
        <v>2</v>
      </c>
      <c r="B134" s="551" t="s">
        <v>14</v>
      </c>
      <c r="C134" s="358" t="s">
        <v>81</v>
      </c>
      <c r="D134" s="551"/>
      <c r="E134" s="551"/>
      <c r="F134" s="547"/>
      <c r="G134" s="547"/>
      <c r="H134" s="357"/>
      <c r="I134" s="237"/>
      <c r="M134" s="258"/>
    </row>
    <row r="135" spans="1:13" s="236" customFormat="1" ht="24" hidden="1" customHeight="1" thickBot="1" x14ac:dyDescent="0.25">
      <c r="A135" s="550"/>
      <c r="B135" s="552"/>
      <c r="C135" s="360" t="s">
        <v>82</v>
      </c>
      <c r="D135" s="552"/>
      <c r="E135" s="552"/>
      <c r="F135" s="548"/>
      <c r="G135" s="548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11303087087.860001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9740973545.5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1562113542.3599999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8" zoomScale="85" zoomScaleNormal="85" workbookViewId="0">
      <selection activeCell="F37" sqref="F3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572" t="s">
        <v>106</v>
      </c>
      <c r="B1" s="572"/>
      <c r="C1" s="572"/>
      <c r="D1" s="572"/>
      <c r="E1" s="572"/>
      <c r="F1" s="572"/>
      <c r="G1" s="572"/>
      <c r="H1" s="572"/>
      <c r="I1" s="572"/>
      <c r="J1" s="1"/>
      <c r="Q1" s="2" t="s">
        <v>1</v>
      </c>
    </row>
    <row r="2" spans="1:20" ht="20.25" hidden="1" customHeight="1" x14ac:dyDescent="0.2">
      <c r="A2" s="586" t="s">
        <v>2</v>
      </c>
      <c r="B2" s="588" t="s">
        <v>3</v>
      </c>
      <c r="C2" s="589"/>
      <c r="D2" s="588" t="s">
        <v>4</v>
      </c>
      <c r="E2" s="589"/>
      <c r="F2" s="588" t="s">
        <v>5</v>
      </c>
      <c r="G2" s="589"/>
      <c r="H2" s="590" t="s">
        <v>6</v>
      </c>
      <c r="I2" s="591"/>
      <c r="J2" s="1"/>
    </row>
    <row r="3" spans="1:20" s="1" customFormat="1" ht="18" hidden="1" customHeight="1" x14ac:dyDescent="0.2">
      <c r="A3" s="587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572" t="s">
        <v>121</v>
      </c>
      <c r="B7" s="572"/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1" t="s">
        <v>151</v>
      </c>
      <c r="N7" s="571"/>
      <c r="O7" s="571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199360.69051379</v>
      </c>
      <c r="C10" s="464"/>
      <c r="D10" s="478">
        <f>+D11+D12</f>
        <v>6895.2997354700001</v>
      </c>
      <c r="E10" s="475">
        <f>+E11+E12</f>
        <v>117048.93347358999</v>
      </c>
      <c r="F10" s="465">
        <f>+E10*100/B10</f>
        <v>58.712142886309671</v>
      </c>
      <c r="G10" s="466">
        <v>93</v>
      </c>
      <c r="H10" s="480">
        <f>+F10-G10</f>
        <v>-34.287857113690329</v>
      </c>
      <c r="I10" s="482">
        <f>+I11+I12</f>
        <v>123944.23320906</v>
      </c>
      <c r="J10" s="465">
        <f>+I10*100/B10</f>
        <v>62.170848671135921</v>
      </c>
      <c r="K10" s="466">
        <v>100</v>
      </c>
      <c r="L10" s="466">
        <f>+J10-K10</f>
        <v>-37.829151328864079</v>
      </c>
      <c r="M10" s="467">
        <f>+B10-I10</f>
        <v>75416.457304730007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31">
        <v>170382.4543551</v>
      </c>
      <c r="C11" s="469"/>
      <c r="D11" s="532">
        <v>1081.51756839</v>
      </c>
      <c r="E11" s="532">
        <v>108076.75459462999</v>
      </c>
      <c r="F11" s="470">
        <f>+E11*100/B11</f>
        <v>63.431856879689903</v>
      </c>
      <c r="G11" s="471">
        <v>98</v>
      </c>
      <c r="H11" s="481">
        <f>+F11-G11</f>
        <v>-34.568143120310097</v>
      </c>
      <c r="I11" s="532">
        <v>109158.27216302</v>
      </c>
      <c r="J11" s="470">
        <f>+I11*100/B11</f>
        <v>64.066615647829238</v>
      </c>
      <c r="K11" s="471">
        <v>100</v>
      </c>
      <c r="L11" s="471">
        <f>+J11-K11</f>
        <v>-35.933384352170762</v>
      </c>
      <c r="M11" s="472">
        <f>+B11-I11</f>
        <v>61224.182192079999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531">
        <v>28978.236158690001</v>
      </c>
      <c r="C12" s="469"/>
      <c r="D12" s="532">
        <v>5813.7821670800004</v>
      </c>
      <c r="E12" s="532">
        <v>8972.1788789599996</v>
      </c>
      <c r="F12" s="470">
        <f>+E12*100/B12</f>
        <v>30.961783974106446</v>
      </c>
      <c r="G12" s="471">
        <v>75</v>
      </c>
      <c r="H12" s="481">
        <f>+F12-G12</f>
        <v>-44.038216025893554</v>
      </c>
      <c r="I12" s="532">
        <v>14785.96104604</v>
      </c>
      <c r="J12" s="470">
        <f t="shared" ref="J12" si="0">+I12*100/B12</f>
        <v>51.024365199694813</v>
      </c>
      <c r="K12" s="471">
        <v>100</v>
      </c>
      <c r="L12" s="471">
        <f>+J12-K12</f>
        <v>-48.975634800305187</v>
      </c>
      <c r="M12" s="472">
        <f>+B12-I12</f>
        <v>14192.275112650001</v>
      </c>
      <c r="N12" s="468"/>
      <c r="O12" s="468"/>
      <c r="P12" s="68"/>
      <c r="Q12" s="35"/>
    </row>
    <row r="13" spans="1:20" ht="20.25" customHeight="1" x14ac:dyDescent="0.2">
      <c r="A13" s="572" t="s">
        <v>122</v>
      </c>
      <c r="B13" s="572"/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1" t="s">
        <v>151</v>
      </c>
      <c r="N13" s="571"/>
      <c r="O13" s="571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11677748254.540001</v>
      </c>
      <c r="C16" s="78">
        <f>+C17+C18</f>
        <v>0</v>
      </c>
      <c r="D16" s="79">
        <f>+D17+D18</f>
        <v>358303368.08999997</v>
      </c>
      <c r="E16" s="80">
        <f>+E17+E18</f>
        <v>8102711926.7200003</v>
      </c>
      <c r="F16" s="50">
        <f>+E16*100/B16</f>
        <v>69.385910280861538</v>
      </c>
      <c r="G16" s="435">
        <v>93</v>
      </c>
      <c r="H16" s="436">
        <f>+F16-G16</f>
        <v>-23.614089719138462</v>
      </c>
      <c r="I16" s="82">
        <f>+C16+D16+E16</f>
        <v>8461015294.8100004</v>
      </c>
      <c r="J16" s="50">
        <f>+I16*100/B16</f>
        <v>72.454167621917861</v>
      </c>
      <c r="K16" s="435">
        <v>100</v>
      </c>
      <c r="L16" s="441">
        <f>+J16-K16</f>
        <v>-27.545832378082139</v>
      </c>
      <c r="M16" s="83">
        <f>+B16-I16</f>
        <v>3216732959.7300005</v>
      </c>
      <c r="N16" s="55">
        <v>5</v>
      </c>
      <c r="O16" s="55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10009111432.18</v>
      </c>
      <c r="C17" s="88" t="s">
        <v>34</v>
      </c>
      <c r="D17" s="89">
        <v>69764582.75</v>
      </c>
      <c r="E17" s="90">
        <v>7314336854.3400002</v>
      </c>
      <c r="F17" s="64">
        <f>+E17*100/B17</f>
        <v>73.076785126238988</v>
      </c>
      <c r="G17" s="437">
        <v>98</v>
      </c>
      <c r="H17" s="438">
        <f>+F17-G17</f>
        <v>-24.923214873761012</v>
      </c>
      <c r="I17" s="92">
        <v>7384101437.0900002</v>
      </c>
      <c r="J17" s="64">
        <f>+I17*100/B17</f>
        <v>73.773795877120449</v>
      </c>
      <c r="K17" s="437">
        <v>100</v>
      </c>
      <c r="L17" s="442">
        <f t="shared" ref="L17:L18" si="1">+J17-K17</f>
        <v>-26.226204122879551</v>
      </c>
      <c r="M17" s="93">
        <f>+B17-I17</f>
        <v>2625009995.0900002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1668636822.3599999</v>
      </c>
      <c r="C18" s="88" t="s">
        <v>34</v>
      </c>
      <c r="D18" s="89">
        <v>288538785.33999997</v>
      </c>
      <c r="E18" s="90">
        <v>788375072.38</v>
      </c>
      <c r="F18" s="64">
        <f>+E18*100/B18</f>
        <v>47.246654383724973</v>
      </c>
      <c r="G18" s="437">
        <v>75</v>
      </c>
      <c r="H18" s="438">
        <f t="shared" ref="H18" si="2">+F18-G18</f>
        <v>-27.753345616275027</v>
      </c>
      <c r="I18" s="92">
        <v>1076913857.72</v>
      </c>
      <c r="J18" s="64">
        <f t="shared" ref="J18" si="3">+I18*100/B18</f>
        <v>64.538540878948751</v>
      </c>
      <c r="K18" s="437">
        <v>100</v>
      </c>
      <c r="L18" s="442">
        <f t="shared" si="1"/>
        <v>-35.461459121051249</v>
      </c>
      <c r="M18" s="93">
        <f>+B18-I18</f>
        <v>591722964.63999987</v>
      </c>
      <c r="N18" s="55">
        <v>8</v>
      </c>
      <c r="O18" s="55">
        <v>14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187">
        <v>1812252337.2</v>
      </c>
      <c r="C41" s="187">
        <v>184757996.65000001</v>
      </c>
      <c r="D41" s="187">
        <v>828012828.37999988</v>
      </c>
      <c r="E41" s="187">
        <v>798240754.30000007</v>
      </c>
      <c r="F41" s="158">
        <f>+E41*100/B41</f>
        <v>44.046887837557591</v>
      </c>
      <c r="G41" s="210"/>
      <c r="H41" s="210"/>
      <c r="I41" s="187">
        <f>+D41+E41</f>
        <v>1626253582.6799998</v>
      </c>
      <c r="J41" s="158">
        <f>+I41*100/B41</f>
        <v>89.736597343426482</v>
      </c>
      <c r="K41" s="4"/>
      <c r="L41" s="187">
        <v>1240757.8700000001</v>
      </c>
      <c r="M41" s="187">
        <f>B41-E41</f>
        <v>1014011582.9</v>
      </c>
      <c r="N41" s="213"/>
      <c r="O41" s="214"/>
      <c r="R41" s="212"/>
    </row>
    <row r="42" spans="1:18" ht="23.25" customHeight="1" x14ac:dyDescent="0.2">
      <c r="A42" s="573" t="s">
        <v>56</v>
      </c>
      <c r="B42" s="573"/>
      <c r="C42" s="573"/>
      <c r="D42" s="573"/>
      <c r="E42" s="573"/>
      <c r="F42" s="573"/>
      <c r="G42" s="573"/>
      <c r="H42" s="573"/>
      <c r="I42" s="573"/>
      <c r="J42" s="573"/>
      <c r="K42" s="573"/>
      <c r="L42" s="573"/>
      <c r="M42" s="573"/>
      <c r="N42" s="573"/>
      <c r="O42" s="573"/>
    </row>
    <row r="43" spans="1:18" x14ac:dyDescent="0.2">
      <c r="A43" s="94" t="s">
        <v>150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1812252337.1999998</v>
      </c>
      <c r="I44" s="162">
        <f>B41-E41</f>
        <v>1014011582.9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568" t="s">
        <v>2</v>
      </c>
      <c r="B46" s="562" t="s">
        <v>14</v>
      </c>
      <c r="C46" s="232" t="s">
        <v>16</v>
      </c>
      <c r="D46" s="232"/>
      <c r="E46" s="562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570"/>
      <c r="B47" s="564"/>
      <c r="C47" s="239"/>
      <c r="D47" s="239"/>
      <c r="E47" s="56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11677748254.540001</v>
      </c>
      <c r="C48" s="245">
        <f>+C49+C50</f>
        <v>358303368.08999997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10009111432.18</v>
      </c>
      <c r="C49" s="253">
        <f>+D17</f>
        <v>69764582.75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1668636822.3599999</v>
      </c>
      <c r="C50" s="253">
        <f>D18</f>
        <v>288538785.33999997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568" t="s">
        <v>2</v>
      </c>
      <c r="B53" s="562" t="s">
        <v>14</v>
      </c>
      <c r="C53" s="565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570"/>
      <c r="B54" s="564"/>
      <c r="C54" s="56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568" t="s">
        <v>14</v>
      </c>
      <c r="B62" s="562" t="s">
        <v>64</v>
      </c>
      <c r="C62" s="565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570"/>
      <c r="B63" s="564"/>
      <c r="C63" s="56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574"/>
      <c r="E71" s="575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11677748254.540001</v>
      </c>
      <c r="C84" s="267">
        <f>+C85+C86</f>
        <v>8102711926.7200003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10009111432.18</v>
      </c>
      <c r="C85" s="316">
        <f>+E17</f>
        <v>7314336854.3400002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1668636822.3599999</v>
      </c>
      <c r="C86" s="316">
        <f>+E18</f>
        <v>788375072.38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576" t="s">
        <v>2</v>
      </c>
      <c r="B88" s="555" t="s">
        <v>14</v>
      </c>
      <c r="C88" s="578" t="s">
        <v>64</v>
      </c>
      <c r="D88" s="555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577"/>
      <c r="B89" s="556"/>
      <c r="C89" s="579"/>
      <c r="D89" s="556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568" t="s">
        <v>2</v>
      </c>
      <c r="B103" s="562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562" t="s">
        <v>15</v>
      </c>
      <c r="L103" s="565" t="s">
        <v>16</v>
      </c>
    </row>
    <row r="104" spans="1:13" s="236" customFormat="1" ht="15" hidden="1" customHeight="1" x14ac:dyDescent="0.2">
      <c r="A104" s="569"/>
      <c r="B104" s="563"/>
      <c r="C104" s="562" t="s">
        <v>76</v>
      </c>
      <c r="D104" s="562"/>
      <c r="E104" s="308"/>
      <c r="F104" s="568"/>
      <c r="G104" s="565"/>
      <c r="H104" s="562"/>
      <c r="I104" s="308" t="s">
        <v>77</v>
      </c>
      <c r="J104" s="568" t="s">
        <v>78</v>
      </c>
      <c r="K104" s="563"/>
      <c r="L104" s="566"/>
    </row>
    <row r="105" spans="1:13" s="236" customFormat="1" ht="17.25" hidden="1" x14ac:dyDescent="0.2">
      <c r="A105" s="569"/>
      <c r="B105" s="563"/>
      <c r="C105" s="563"/>
      <c r="D105" s="563"/>
      <c r="E105" s="308"/>
      <c r="F105" s="569"/>
      <c r="G105" s="566"/>
      <c r="H105" s="563"/>
      <c r="I105" s="308" t="s">
        <v>79</v>
      </c>
      <c r="J105" s="569"/>
      <c r="K105" s="563"/>
      <c r="L105" s="566"/>
    </row>
    <row r="106" spans="1:13" s="236" customFormat="1" ht="18" hidden="1" thickBot="1" x14ac:dyDescent="0.25">
      <c r="A106" s="570"/>
      <c r="B106" s="564"/>
      <c r="C106" s="564"/>
      <c r="D106" s="564"/>
      <c r="E106" s="339"/>
      <c r="F106" s="570"/>
      <c r="G106" s="567"/>
      <c r="H106" s="564"/>
      <c r="I106" s="240" t="s">
        <v>60</v>
      </c>
      <c r="J106" s="570"/>
      <c r="K106" s="564"/>
      <c r="L106" s="567"/>
    </row>
    <row r="107" spans="1:13" s="236" customFormat="1" ht="18" hidden="1" thickBot="1" x14ac:dyDescent="0.25">
      <c r="A107" s="244" t="s">
        <v>9</v>
      </c>
      <c r="B107" s="340">
        <f>+B108+B109</f>
        <v>11677748254.540001</v>
      </c>
      <c r="C107" s="340">
        <f>+C108+C109</f>
        <v>8102711926.7200003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358303368.08999997</v>
      </c>
    </row>
    <row r="108" spans="1:13" s="236" customFormat="1" ht="18" hidden="1" thickBot="1" x14ac:dyDescent="0.25">
      <c r="A108" s="244" t="s">
        <v>10</v>
      </c>
      <c r="B108" s="340">
        <f>+B17</f>
        <v>10009111432.18</v>
      </c>
      <c r="C108" s="340">
        <f>+E17</f>
        <v>7314336854.3400002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69764582.75</v>
      </c>
    </row>
    <row r="109" spans="1:13" s="236" customFormat="1" ht="18" hidden="1" thickBot="1" x14ac:dyDescent="0.25">
      <c r="A109" s="244" t="s">
        <v>11</v>
      </c>
      <c r="B109" s="340">
        <f>+B18</f>
        <v>1668636822.3599999</v>
      </c>
      <c r="C109" s="340">
        <f>+E18</f>
        <v>788375072.38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288538785.33999997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553" t="s">
        <v>2</v>
      </c>
      <c r="B112" s="555" t="s">
        <v>14</v>
      </c>
      <c r="C112" s="281" t="s">
        <v>7</v>
      </c>
      <c r="D112" s="318"/>
      <c r="E112" s="557"/>
      <c r="F112" s="558"/>
      <c r="G112" s="237"/>
      <c r="K112" s="318" t="s">
        <v>81</v>
      </c>
      <c r="L112" s="555" t="s">
        <v>16</v>
      </c>
    </row>
    <row r="113" spans="1:13" s="236" customFormat="1" ht="17.25" hidden="1" x14ac:dyDescent="0.2">
      <c r="A113" s="554"/>
      <c r="B113" s="556"/>
      <c r="C113" s="281" t="s">
        <v>76</v>
      </c>
      <c r="D113" s="318"/>
      <c r="E113" s="318"/>
      <c r="F113" s="343"/>
      <c r="G113" s="237"/>
      <c r="K113" s="318" t="s">
        <v>82</v>
      </c>
      <c r="L113" s="556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559" t="s">
        <v>2</v>
      </c>
      <c r="B125" s="562" t="s">
        <v>14</v>
      </c>
      <c r="C125" s="565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560"/>
      <c r="B126" s="563"/>
      <c r="C126" s="566"/>
      <c r="D126" s="562"/>
      <c r="E126" s="562"/>
      <c r="F126" s="308"/>
      <c r="G126" s="565"/>
      <c r="H126" s="559"/>
      <c r="I126" s="562" t="s">
        <v>60</v>
      </c>
      <c r="J126" s="308" t="s">
        <v>77</v>
      </c>
      <c r="K126" s="565" t="s">
        <v>78</v>
      </c>
      <c r="M126" s="258"/>
    </row>
    <row r="127" spans="1:13" s="350" customFormat="1" ht="17.25" hidden="1" x14ac:dyDescent="0.2">
      <c r="A127" s="560"/>
      <c r="B127" s="563"/>
      <c r="C127" s="566"/>
      <c r="D127" s="563"/>
      <c r="E127" s="563"/>
      <c r="F127" s="308"/>
      <c r="G127" s="566"/>
      <c r="H127" s="560"/>
      <c r="I127" s="563"/>
      <c r="J127" s="308" t="s">
        <v>79</v>
      </c>
      <c r="K127" s="566"/>
      <c r="M127" s="258"/>
    </row>
    <row r="128" spans="1:13" s="350" customFormat="1" ht="18" hidden="1" thickBot="1" x14ac:dyDescent="0.25">
      <c r="A128" s="561"/>
      <c r="B128" s="564"/>
      <c r="C128" s="567"/>
      <c r="D128" s="564"/>
      <c r="E128" s="564"/>
      <c r="F128" s="339"/>
      <c r="G128" s="567"/>
      <c r="H128" s="561"/>
      <c r="I128" s="564"/>
      <c r="J128" s="240" t="s">
        <v>60</v>
      </c>
      <c r="K128" s="567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549" t="s">
        <v>2</v>
      </c>
      <c r="B134" s="551" t="s">
        <v>14</v>
      </c>
      <c r="C134" s="358" t="s">
        <v>81</v>
      </c>
      <c r="D134" s="551"/>
      <c r="E134" s="551"/>
      <c r="F134" s="547"/>
      <c r="G134" s="547"/>
      <c r="H134" s="357"/>
      <c r="I134" s="237"/>
      <c r="M134" s="258"/>
    </row>
    <row r="135" spans="1:13" s="236" customFormat="1" ht="24" hidden="1" customHeight="1" thickBot="1" x14ac:dyDescent="0.25">
      <c r="A135" s="550"/>
      <c r="B135" s="552"/>
      <c r="C135" s="360" t="s">
        <v>82</v>
      </c>
      <c r="D135" s="552"/>
      <c r="E135" s="552"/>
      <c r="F135" s="548"/>
      <c r="G135" s="548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11677748254.540001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10009111432.18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1668636822.3599999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opLeftCell="A7" zoomScale="85" zoomScaleNormal="85" workbookViewId="0">
      <selection activeCell="D38" sqref="D38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572" t="s">
        <v>106</v>
      </c>
      <c r="B1" s="572"/>
      <c r="C1" s="572"/>
      <c r="D1" s="572"/>
      <c r="E1" s="572"/>
      <c r="F1" s="572"/>
      <c r="G1" s="572"/>
      <c r="H1" s="572"/>
      <c r="I1" s="572"/>
      <c r="J1" s="1"/>
      <c r="Q1" s="2" t="s">
        <v>1</v>
      </c>
    </row>
    <row r="2" spans="1:20" ht="20.25" hidden="1" customHeight="1" x14ac:dyDescent="0.2">
      <c r="A2" s="586" t="s">
        <v>2</v>
      </c>
      <c r="B2" s="588" t="s">
        <v>3</v>
      </c>
      <c r="C2" s="589"/>
      <c r="D2" s="588" t="s">
        <v>4</v>
      </c>
      <c r="E2" s="589"/>
      <c r="F2" s="588" t="s">
        <v>5</v>
      </c>
      <c r="G2" s="589"/>
      <c r="H2" s="590" t="s">
        <v>6</v>
      </c>
      <c r="I2" s="591"/>
      <c r="J2" s="1"/>
    </row>
    <row r="3" spans="1:20" s="1" customFormat="1" ht="18" hidden="1" customHeight="1" x14ac:dyDescent="0.2">
      <c r="A3" s="587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572" t="s">
        <v>121</v>
      </c>
      <c r="B7" s="572"/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1" t="s">
        <v>155</v>
      </c>
      <c r="N7" s="571"/>
      <c r="O7" s="571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205628.3798123</v>
      </c>
      <c r="C10" s="464"/>
      <c r="D10" s="478">
        <f>+D11+D12</f>
        <v>7974.19446831</v>
      </c>
      <c r="E10" s="475">
        <f>+E11+E12</f>
        <v>132183.09880979999</v>
      </c>
      <c r="F10" s="465">
        <f>+E10*100/B10</f>
        <v>64.282517291853523</v>
      </c>
      <c r="G10" s="466">
        <v>93</v>
      </c>
      <c r="H10" s="480">
        <f>+F10-G10</f>
        <v>-28.717482708146477</v>
      </c>
      <c r="I10" s="482">
        <f>+I11+I12</f>
        <v>140157.29327810998</v>
      </c>
      <c r="J10" s="465">
        <f>+I10*100/B10</f>
        <v>68.160481255577281</v>
      </c>
      <c r="K10" s="466">
        <v>100</v>
      </c>
      <c r="L10" s="466">
        <f>+J10-K10</f>
        <v>-31.839518744422719</v>
      </c>
      <c r="M10" s="467">
        <f>+B10-I10</f>
        <v>65471.086534190021</v>
      </c>
      <c r="N10" s="468">
        <v>5</v>
      </c>
      <c r="O10" s="468">
        <v>3</v>
      </c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31">
        <v>174841.15939814999</v>
      </c>
      <c r="C11" s="469"/>
      <c r="D11" s="532">
        <v>1226.38785895</v>
      </c>
      <c r="E11" s="532">
        <v>121443.33261856</v>
      </c>
      <c r="F11" s="470">
        <f>+E11*100/B11</f>
        <v>69.459235477847685</v>
      </c>
      <c r="G11" s="471">
        <v>98</v>
      </c>
      <c r="H11" s="481">
        <f>+F11-G11</f>
        <v>-28.540764522152315</v>
      </c>
      <c r="I11" s="532">
        <v>122669.72047751</v>
      </c>
      <c r="J11" s="470">
        <f>+I11*100/B11</f>
        <v>70.160665200214851</v>
      </c>
      <c r="K11" s="471">
        <v>100</v>
      </c>
      <c r="L11" s="471">
        <f>+J11-K11</f>
        <v>-29.839334799785149</v>
      </c>
      <c r="M11" s="472">
        <f>+B11-I11</f>
        <v>52171.438920639994</v>
      </c>
      <c r="N11" s="468"/>
      <c r="O11" s="468"/>
      <c r="P11" s="68"/>
      <c r="Q11" s="533">
        <f>+D11+E11</f>
        <v>122669.72047751</v>
      </c>
    </row>
    <row r="12" spans="1:20" ht="20.25" customHeight="1" x14ac:dyDescent="0.55000000000000004">
      <c r="A12" s="474" t="s">
        <v>11</v>
      </c>
      <c r="B12" s="531">
        <v>30787.220414150001</v>
      </c>
      <c r="C12" s="469"/>
      <c r="D12" s="532">
        <v>6747.80660936</v>
      </c>
      <c r="E12" s="532">
        <v>10739.76619124</v>
      </c>
      <c r="F12" s="470">
        <f>+E12*100/B12</f>
        <v>34.883844812128395</v>
      </c>
      <c r="G12" s="471">
        <v>75</v>
      </c>
      <c r="H12" s="481">
        <f>+F12-G12</f>
        <v>-40.116155187871605</v>
      </c>
      <c r="I12" s="532">
        <v>17487.572800599999</v>
      </c>
      <c r="J12" s="470">
        <f t="shared" ref="J12" si="0">+I12*100/B12</f>
        <v>56.801401897790676</v>
      </c>
      <c r="K12" s="471">
        <v>100</v>
      </c>
      <c r="L12" s="471">
        <f>+J12-K12</f>
        <v>-43.198598102209324</v>
      </c>
      <c r="M12" s="472">
        <f>+B12-I12</f>
        <v>13299.647613550002</v>
      </c>
      <c r="N12" s="468">
        <v>9</v>
      </c>
      <c r="O12" s="468">
        <v>15</v>
      </c>
      <c r="P12" s="68"/>
      <c r="Q12" s="533">
        <f>+D12+E12</f>
        <v>17487.572800599999</v>
      </c>
    </row>
    <row r="13" spans="1:20" ht="20.25" customHeight="1" x14ac:dyDescent="0.2">
      <c r="A13" s="572" t="s">
        <v>122</v>
      </c>
      <c r="B13" s="572"/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1" t="s">
        <v>156</v>
      </c>
      <c r="N13" s="571"/>
      <c r="O13" s="571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12075259144.560001</v>
      </c>
      <c r="C16" s="78">
        <f>+C17+C18</f>
        <v>0</v>
      </c>
      <c r="D16" s="79">
        <f>+D17+D18</f>
        <v>418298512.30000007</v>
      </c>
      <c r="E16" s="80">
        <f>+E17+E18</f>
        <v>8101859574.6599998</v>
      </c>
      <c r="F16" s="50">
        <f>+E16*100/B16</f>
        <v>67.094705609775261</v>
      </c>
      <c r="G16" s="435">
        <v>93</v>
      </c>
      <c r="H16" s="436">
        <f>+F16-G16</f>
        <v>-25.905294390224739</v>
      </c>
      <c r="I16" s="82">
        <f>+C16+D16+E16</f>
        <v>8520158086.96</v>
      </c>
      <c r="J16" s="50">
        <f>+I16*100/B16</f>
        <v>70.558801140084825</v>
      </c>
      <c r="K16" s="435">
        <v>100</v>
      </c>
      <c r="L16" s="441">
        <f>+J16-K16</f>
        <v>-29.441198859915175</v>
      </c>
      <c r="M16" s="83">
        <f>+B16-I16</f>
        <v>3555101057.6000013</v>
      </c>
      <c r="N16" s="55"/>
      <c r="O16" s="55"/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10320396898.200001</v>
      </c>
      <c r="C17" s="88" t="s">
        <v>34</v>
      </c>
      <c r="D17" s="89">
        <v>95817503.900000006</v>
      </c>
      <c r="E17" s="90">
        <v>7313493434.1300001</v>
      </c>
      <c r="F17" s="64">
        <f>+E17*100/B17</f>
        <v>70.864459053949361</v>
      </c>
      <c r="G17" s="437">
        <v>98</v>
      </c>
      <c r="H17" s="438">
        <f>+F17-G17</f>
        <v>-27.135540946050639</v>
      </c>
      <c r="I17" s="92">
        <v>7409310938.0299997</v>
      </c>
      <c r="J17" s="64">
        <f>+I17*100/B17</f>
        <v>71.79288753247728</v>
      </c>
      <c r="K17" s="437">
        <v>100</v>
      </c>
      <c r="L17" s="442">
        <f t="shared" ref="L17:L18" si="1">+J17-K17</f>
        <v>-28.20711246752272</v>
      </c>
      <c r="M17" s="93">
        <f>+B17-I17</f>
        <v>2911085960.170001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1754862246.3599999</v>
      </c>
      <c r="C18" s="88" t="s">
        <v>34</v>
      </c>
      <c r="D18" s="89">
        <v>322481008.4000001</v>
      </c>
      <c r="E18" s="90">
        <v>788366140.52999997</v>
      </c>
      <c r="F18" s="64">
        <f>+E18*100/B18</f>
        <v>44.924673840653767</v>
      </c>
      <c r="G18" s="437">
        <v>75</v>
      </c>
      <c r="H18" s="438">
        <f t="shared" ref="H18" si="2">+F18-G18</f>
        <v>-30.075326159346233</v>
      </c>
      <c r="I18" s="92">
        <v>1110847148.9300001</v>
      </c>
      <c r="J18" s="64">
        <f t="shared" ref="J18" si="3">+I18*100/B18</f>
        <v>63.301102478793432</v>
      </c>
      <c r="K18" s="437">
        <v>100</v>
      </c>
      <c r="L18" s="442">
        <f t="shared" si="1"/>
        <v>-36.698897521206568</v>
      </c>
      <c r="M18" s="93">
        <f>+B18-I18</f>
        <v>644015097.42999983</v>
      </c>
      <c r="N18" s="55"/>
      <c r="O18" s="55"/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182">
        <v>1812252337.2</v>
      </c>
      <c r="C41" s="182">
        <v>166900677.36000001</v>
      </c>
      <c r="D41" s="182">
        <v>738910221.43999982</v>
      </c>
      <c r="E41" s="182">
        <v>890388716.90999985</v>
      </c>
      <c r="F41" s="173">
        <f>+E41*100/B41</f>
        <v>49.131608144905741</v>
      </c>
      <c r="G41" s="210"/>
      <c r="H41" s="210"/>
      <c r="I41" s="182">
        <f>+D41+E41</f>
        <v>1629298938.3499997</v>
      </c>
      <c r="J41" s="173">
        <f>+I41*100/B41</f>
        <v>89.904639928197284</v>
      </c>
      <c r="K41" s="4"/>
      <c r="L41" s="182">
        <v>16052721.49</v>
      </c>
      <c r="M41" s="182">
        <f>B41-E41</f>
        <v>921863620.2900002</v>
      </c>
      <c r="N41" s="213"/>
      <c r="O41" s="214"/>
      <c r="R41" s="212"/>
    </row>
    <row r="42" spans="1:18" ht="23.25" customHeight="1" x14ac:dyDescent="0.2">
      <c r="A42" s="573" t="s">
        <v>56</v>
      </c>
      <c r="B42" s="573"/>
      <c r="C42" s="573"/>
      <c r="D42" s="573"/>
      <c r="E42" s="573"/>
      <c r="F42" s="573"/>
      <c r="G42" s="573"/>
      <c r="H42" s="573"/>
      <c r="I42" s="573"/>
      <c r="J42" s="573"/>
      <c r="K42" s="573"/>
      <c r="L42" s="573"/>
      <c r="M42" s="573"/>
      <c r="N42" s="573"/>
      <c r="O42" s="573"/>
    </row>
    <row r="43" spans="1:18" x14ac:dyDescent="0.2">
      <c r="A43" s="94" t="s">
        <v>159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1812252337.1999996</v>
      </c>
      <c r="I44" s="162">
        <f>B41-E41</f>
        <v>921863620.2900002</v>
      </c>
      <c r="L44" s="224"/>
      <c r="M44" s="162"/>
    </row>
    <row r="45" spans="1:18" s="225" customFormat="1" ht="15" thickBot="1" x14ac:dyDescent="0.25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x14ac:dyDescent="0.2">
      <c r="A46" s="568" t="s">
        <v>2</v>
      </c>
      <c r="B46" s="562" t="s">
        <v>14</v>
      </c>
      <c r="C46" s="232" t="s">
        <v>16</v>
      </c>
      <c r="D46" s="232"/>
      <c r="E46" s="562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customHeight="1" thickBot="1" x14ac:dyDescent="0.25">
      <c r="A47" s="570"/>
      <c r="B47" s="564"/>
      <c r="C47" s="239"/>
      <c r="D47" s="239"/>
      <c r="E47" s="56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thickBot="1" x14ac:dyDescent="0.25">
      <c r="A48" s="244" t="s">
        <v>9</v>
      </c>
      <c r="B48" s="245">
        <f>+B49+B50</f>
        <v>12075259144.560001</v>
      </c>
      <c r="C48" s="245">
        <f>+C49+C50</f>
        <v>418298512.30000007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thickBot="1" x14ac:dyDescent="0.25">
      <c r="A49" s="244" t="s">
        <v>10</v>
      </c>
      <c r="B49" s="245">
        <f>+B17</f>
        <v>10320396898.200001</v>
      </c>
      <c r="C49" s="253">
        <f>+D17</f>
        <v>95817503.900000006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thickBot="1" x14ac:dyDescent="0.25">
      <c r="A50" s="244" t="s">
        <v>11</v>
      </c>
      <c r="B50" s="245">
        <f>+B18</f>
        <v>1754862246.3599999</v>
      </c>
      <c r="C50" s="253">
        <f>D18</f>
        <v>322481008.4000001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8" thickBot="1" x14ac:dyDescent="0.25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x14ac:dyDescent="0.2">
      <c r="A53" s="568" t="s">
        <v>2</v>
      </c>
      <c r="B53" s="562" t="s">
        <v>14</v>
      </c>
      <c r="C53" s="565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thickBot="1" x14ac:dyDescent="0.25">
      <c r="A54" s="570"/>
      <c r="B54" s="564"/>
      <c r="C54" s="56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8" thickBot="1" x14ac:dyDescent="0.25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x14ac:dyDescent="0.2">
      <c r="A62" s="568" t="s">
        <v>14</v>
      </c>
      <c r="B62" s="562" t="s">
        <v>64</v>
      </c>
      <c r="C62" s="565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thickBot="1" x14ac:dyDescent="0.25">
      <c r="A63" s="570"/>
      <c r="B63" s="564"/>
      <c r="C63" s="56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customHeight="1" thickBot="1" x14ac:dyDescent="0.25">
      <c r="A71" s="250" t="s">
        <v>14</v>
      </c>
      <c r="B71" s="273" t="s">
        <v>70</v>
      </c>
      <c r="C71" s="274" t="s">
        <v>71</v>
      </c>
      <c r="D71" s="574"/>
      <c r="E71" s="575"/>
      <c r="F71" s="275"/>
      <c r="G71" s="276"/>
      <c r="H71" s="277"/>
      <c r="I71" s="278" t="s">
        <v>72</v>
      </c>
      <c r="M71" s="237"/>
      <c r="N71" s="238"/>
    </row>
    <row r="72" spans="1:14" s="236" customFormat="1" ht="18" thickTop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8" thickBot="1" x14ac:dyDescent="0.25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thickBot="1" x14ac:dyDescent="0.25">
      <c r="A84" s="311" t="s">
        <v>73</v>
      </c>
      <c r="B84" s="267">
        <f>+B85+B86</f>
        <v>12075259144.560001</v>
      </c>
      <c r="C84" s="267">
        <f>+C85+C86</f>
        <v>8101859574.6599998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thickBot="1" x14ac:dyDescent="0.25">
      <c r="A85" s="311" t="s">
        <v>10</v>
      </c>
      <c r="B85" s="267">
        <f>+B17</f>
        <v>10320396898.200001</v>
      </c>
      <c r="C85" s="316">
        <f>+E17</f>
        <v>7313493434.1300001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thickBot="1" x14ac:dyDescent="0.25">
      <c r="A86" s="311" t="s">
        <v>11</v>
      </c>
      <c r="B86" s="267">
        <f>+B18</f>
        <v>1754862246.3599999</v>
      </c>
      <c r="C86" s="316">
        <f>+E18</f>
        <v>788366140.52999997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x14ac:dyDescent="0.2">
      <c r="A88" s="576" t="s">
        <v>2</v>
      </c>
      <c r="B88" s="555" t="s">
        <v>14</v>
      </c>
      <c r="C88" s="578" t="s">
        <v>64</v>
      </c>
      <c r="D88" s="555"/>
      <c r="E88" s="281"/>
      <c r="F88" s="318"/>
      <c r="G88" s="236"/>
      <c r="I88" s="237"/>
      <c r="J88" s="236"/>
      <c r="K88" s="236"/>
      <c r="M88" s="258"/>
    </row>
    <row r="89" spans="1:13" s="310" customFormat="1" ht="17.25" x14ac:dyDescent="0.2">
      <c r="A89" s="577"/>
      <c r="B89" s="556"/>
      <c r="C89" s="579"/>
      <c r="D89" s="556"/>
      <c r="E89" s="281"/>
      <c r="F89" s="318"/>
      <c r="G89" s="236"/>
      <c r="I89" s="237"/>
      <c r="J89" s="236"/>
      <c r="K89" s="236"/>
      <c r="M89" s="258"/>
    </row>
    <row r="90" spans="1:13" s="324" customFormat="1" ht="17.25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8" thickBot="1" x14ac:dyDescent="0.25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thickBot="1" x14ac:dyDescent="0.25">
      <c r="A103" s="568" t="s">
        <v>2</v>
      </c>
      <c r="B103" s="562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562" t="s">
        <v>15</v>
      </c>
      <c r="L103" s="565" t="s">
        <v>16</v>
      </c>
    </row>
    <row r="104" spans="1:13" s="236" customFormat="1" ht="15" customHeight="1" x14ac:dyDescent="0.2">
      <c r="A104" s="569"/>
      <c r="B104" s="563"/>
      <c r="C104" s="562" t="s">
        <v>76</v>
      </c>
      <c r="D104" s="562"/>
      <c r="E104" s="308"/>
      <c r="F104" s="568"/>
      <c r="G104" s="565"/>
      <c r="H104" s="562"/>
      <c r="I104" s="308" t="s">
        <v>77</v>
      </c>
      <c r="J104" s="568" t="s">
        <v>78</v>
      </c>
      <c r="K104" s="563"/>
      <c r="L104" s="566"/>
    </row>
    <row r="105" spans="1:13" s="236" customFormat="1" ht="17.25" x14ac:dyDescent="0.2">
      <c r="A105" s="569"/>
      <c r="B105" s="563"/>
      <c r="C105" s="563"/>
      <c r="D105" s="563"/>
      <c r="E105" s="308"/>
      <c r="F105" s="569"/>
      <c r="G105" s="566"/>
      <c r="H105" s="563"/>
      <c r="I105" s="308" t="s">
        <v>79</v>
      </c>
      <c r="J105" s="569"/>
      <c r="K105" s="563"/>
      <c r="L105" s="566"/>
    </row>
    <row r="106" spans="1:13" s="236" customFormat="1" ht="18" thickBot="1" x14ac:dyDescent="0.25">
      <c r="A106" s="570"/>
      <c r="B106" s="564"/>
      <c r="C106" s="564"/>
      <c r="D106" s="564"/>
      <c r="E106" s="339"/>
      <c r="F106" s="570"/>
      <c r="G106" s="567"/>
      <c r="H106" s="564"/>
      <c r="I106" s="240" t="s">
        <v>60</v>
      </c>
      <c r="J106" s="570"/>
      <c r="K106" s="564"/>
      <c r="L106" s="567"/>
    </row>
    <row r="107" spans="1:13" s="236" customFormat="1" ht="18" thickBot="1" x14ac:dyDescent="0.25">
      <c r="A107" s="244" t="s">
        <v>9</v>
      </c>
      <c r="B107" s="340">
        <f>+B108+B109</f>
        <v>12075259144.560001</v>
      </c>
      <c r="C107" s="340">
        <f>+C108+C109</f>
        <v>8101859574.6599998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418298512.30000007</v>
      </c>
    </row>
    <row r="108" spans="1:13" s="236" customFormat="1" ht="18" thickBot="1" x14ac:dyDescent="0.25">
      <c r="A108" s="244" t="s">
        <v>10</v>
      </c>
      <c r="B108" s="340">
        <f>+B17</f>
        <v>10320396898.200001</v>
      </c>
      <c r="C108" s="340">
        <f>+E17</f>
        <v>7313493434.1300001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95817503.900000006</v>
      </c>
    </row>
    <row r="109" spans="1:13" s="236" customFormat="1" ht="18" thickBot="1" x14ac:dyDescent="0.25">
      <c r="A109" s="244" t="s">
        <v>11</v>
      </c>
      <c r="B109" s="340">
        <f>+B18</f>
        <v>1754862246.3599999</v>
      </c>
      <c r="C109" s="340">
        <f>+E18</f>
        <v>788366140.52999997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322481008.4000001</v>
      </c>
    </row>
    <row r="110" spans="1:13" s="236" customFormat="1" ht="17.25" x14ac:dyDescent="0.2">
      <c r="B110" s="258"/>
      <c r="C110" s="258"/>
      <c r="D110" s="270"/>
      <c r="G110" s="237"/>
      <c r="K110" s="243"/>
      <c r="L110" s="258"/>
    </row>
    <row r="111" spans="1:13" s="236" customFormat="1" ht="17.25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x14ac:dyDescent="0.2">
      <c r="A112" s="553" t="s">
        <v>2</v>
      </c>
      <c r="B112" s="555" t="s">
        <v>14</v>
      </c>
      <c r="C112" s="281" t="s">
        <v>7</v>
      </c>
      <c r="D112" s="318"/>
      <c r="E112" s="557"/>
      <c r="F112" s="558"/>
      <c r="G112" s="237"/>
      <c r="K112" s="318" t="s">
        <v>81</v>
      </c>
      <c r="L112" s="555" t="s">
        <v>16</v>
      </c>
    </row>
    <row r="113" spans="1:13" s="236" customFormat="1" ht="17.25" x14ac:dyDescent="0.2">
      <c r="A113" s="554"/>
      <c r="B113" s="556"/>
      <c r="C113" s="281" t="s">
        <v>76</v>
      </c>
      <c r="D113" s="318"/>
      <c r="E113" s="318"/>
      <c r="F113" s="343"/>
      <c r="G113" s="237"/>
      <c r="K113" s="318" t="s">
        <v>82</v>
      </c>
      <c r="L113" s="556"/>
    </row>
    <row r="114" spans="1:13" s="323" customFormat="1" ht="17.25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8" thickBot="1" x14ac:dyDescent="0.25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thickBot="1" x14ac:dyDescent="0.25">
      <c r="A125" s="559" t="s">
        <v>2</v>
      </c>
      <c r="B125" s="562" t="s">
        <v>14</v>
      </c>
      <c r="C125" s="565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customHeight="1" x14ac:dyDescent="0.2">
      <c r="A126" s="560"/>
      <c r="B126" s="563"/>
      <c r="C126" s="566"/>
      <c r="D126" s="562"/>
      <c r="E126" s="562"/>
      <c r="F126" s="308"/>
      <c r="G126" s="565"/>
      <c r="H126" s="559"/>
      <c r="I126" s="562" t="s">
        <v>60</v>
      </c>
      <c r="J126" s="308" t="s">
        <v>77</v>
      </c>
      <c r="K126" s="565" t="s">
        <v>78</v>
      </c>
      <c r="M126" s="258"/>
    </row>
    <row r="127" spans="1:13" s="350" customFormat="1" ht="17.25" x14ac:dyDescent="0.2">
      <c r="A127" s="560"/>
      <c r="B127" s="563"/>
      <c r="C127" s="566"/>
      <c r="D127" s="563"/>
      <c r="E127" s="563"/>
      <c r="F127" s="308"/>
      <c r="G127" s="566"/>
      <c r="H127" s="560"/>
      <c r="I127" s="563"/>
      <c r="J127" s="308" t="s">
        <v>79</v>
      </c>
      <c r="K127" s="566"/>
      <c r="M127" s="258"/>
    </row>
    <row r="128" spans="1:13" s="350" customFormat="1" ht="18" thickBot="1" x14ac:dyDescent="0.25">
      <c r="A128" s="561"/>
      <c r="B128" s="564"/>
      <c r="C128" s="567"/>
      <c r="D128" s="564"/>
      <c r="E128" s="564"/>
      <c r="F128" s="339"/>
      <c r="G128" s="567"/>
      <c r="H128" s="561"/>
      <c r="I128" s="564"/>
      <c r="J128" s="240" t="s">
        <v>60</v>
      </c>
      <c r="K128" s="567"/>
      <c r="M128" s="258"/>
    </row>
    <row r="129" spans="1:13" s="350" customFormat="1" ht="18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8" thickBot="1" x14ac:dyDescent="0.25">
      <c r="B133" s="258"/>
      <c r="C133" s="243"/>
      <c r="D133" s="258"/>
      <c r="E133" s="258"/>
      <c r="F133" s="270"/>
      <c r="I133" s="237"/>
      <c r="M133" s="258"/>
    </row>
    <row r="134" spans="1:13" s="236" customFormat="1" ht="15" customHeight="1" x14ac:dyDescent="0.2">
      <c r="A134" s="549" t="s">
        <v>2</v>
      </c>
      <c r="B134" s="551" t="s">
        <v>14</v>
      </c>
      <c r="C134" s="358" t="s">
        <v>81</v>
      </c>
      <c r="D134" s="551"/>
      <c r="E134" s="551"/>
      <c r="F134" s="547"/>
      <c r="G134" s="547"/>
      <c r="H134" s="357"/>
      <c r="I134" s="237"/>
      <c r="M134" s="258"/>
    </row>
    <row r="135" spans="1:13" s="236" customFormat="1" ht="24" customHeight="1" thickBot="1" x14ac:dyDescent="0.25">
      <c r="A135" s="550"/>
      <c r="B135" s="552"/>
      <c r="C135" s="360" t="s">
        <v>82</v>
      </c>
      <c r="D135" s="552"/>
      <c r="E135" s="552"/>
      <c r="F135" s="548"/>
      <c r="G135" s="548"/>
      <c r="H135" s="359"/>
      <c r="I135" s="237"/>
      <c r="M135" s="258"/>
    </row>
    <row r="136" spans="1:13" s="365" customFormat="1" ht="18.75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thickBot="1" x14ac:dyDescent="0.25">
      <c r="A137" s="367" t="s">
        <v>86</v>
      </c>
      <c r="B137" s="368">
        <f>+B16</f>
        <v>12075259144.560001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thickBot="1" x14ac:dyDescent="0.25">
      <c r="A138" s="375" t="s">
        <v>88</v>
      </c>
      <c r="B138" s="368">
        <f>+B17</f>
        <v>10320396898.200001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customHeight="1" thickBot="1" x14ac:dyDescent="0.25">
      <c r="A139" s="367" t="s">
        <v>89</v>
      </c>
      <c r="B139" s="368">
        <f>+B18</f>
        <v>1754862246.3599999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x14ac:dyDescent="0.2">
      <c r="B146" s="258"/>
      <c r="C146" s="243"/>
      <c r="D146" s="258"/>
      <c r="E146" s="258"/>
      <c r="F146" s="270"/>
      <c r="I146" s="237"/>
      <c r="M146" s="258"/>
    </row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50"/>
  <sheetViews>
    <sheetView tabSelected="1" topLeftCell="A7" zoomScale="85" zoomScaleNormal="85" workbookViewId="0">
      <selection activeCell="N10" sqref="N10:O12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572" t="s">
        <v>106</v>
      </c>
      <c r="B1" s="572"/>
      <c r="C1" s="572"/>
      <c r="D1" s="572"/>
      <c r="E1" s="572"/>
      <c r="F1" s="572"/>
      <c r="G1" s="572"/>
      <c r="H1" s="572"/>
      <c r="I1" s="572"/>
      <c r="J1" s="1"/>
      <c r="Q1" s="2" t="s">
        <v>1</v>
      </c>
    </row>
    <row r="2" spans="1:20" ht="20.25" hidden="1" customHeight="1" x14ac:dyDescent="0.2">
      <c r="A2" s="586" t="s">
        <v>2</v>
      </c>
      <c r="B2" s="588" t="s">
        <v>3</v>
      </c>
      <c r="C2" s="589"/>
      <c r="D2" s="588" t="s">
        <v>4</v>
      </c>
      <c r="E2" s="589"/>
      <c r="F2" s="588" t="s">
        <v>5</v>
      </c>
      <c r="G2" s="589"/>
      <c r="H2" s="590" t="s">
        <v>6</v>
      </c>
      <c r="I2" s="591"/>
      <c r="J2" s="1"/>
    </row>
    <row r="3" spans="1:20" s="1" customFormat="1" ht="18" hidden="1" customHeight="1" x14ac:dyDescent="0.2">
      <c r="A3" s="587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8.5" customHeight="1" x14ac:dyDescent="0.2">
      <c r="A7" s="572" t="s">
        <v>121</v>
      </c>
      <c r="B7" s="572"/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1" t="s">
        <v>160</v>
      </c>
      <c r="N7" s="571"/>
      <c r="O7" s="571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4.75" customHeight="1" x14ac:dyDescent="0.2">
      <c r="A10" s="473" t="s">
        <v>9</v>
      </c>
      <c r="B10" s="475">
        <f>+B11+B12</f>
        <v>209065.35496045998</v>
      </c>
      <c r="C10" s="464"/>
      <c r="D10" s="478">
        <f>+D11+D12</f>
        <v>8659.7876526100008</v>
      </c>
      <c r="E10" s="475">
        <f>+E11+E12</f>
        <v>139589.89095480999</v>
      </c>
      <c r="F10" s="465">
        <f>+E10*100/B10</f>
        <v>66.768542775157698</v>
      </c>
      <c r="G10" s="466">
        <v>93</v>
      </c>
      <c r="H10" s="542">
        <f>+F10-G10</f>
        <v>-26.231457224842302</v>
      </c>
      <c r="I10" s="482">
        <f>+I11+I12</f>
        <v>148249.67860742001</v>
      </c>
      <c r="J10" s="465">
        <f>+I10*100/B10</f>
        <v>70.9106865819342</v>
      </c>
      <c r="K10" s="466">
        <v>100</v>
      </c>
      <c r="L10" s="466">
        <f>+J10-K10</f>
        <v>-29.0893134180658</v>
      </c>
      <c r="M10" s="543">
        <f>+B10-I10</f>
        <v>60815.676353039977</v>
      </c>
      <c r="N10" s="545"/>
      <c r="O10" s="545"/>
      <c r="P10" s="56"/>
      <c r="Q10" s="57"/>
      <c r="R10" s="58"/>
      <c r="S10" s="58"/>
      <c r="T10" s="58"/>
    </row>
    <row r="11" spans="1:20" ht="24.75" customHeight="1" x14ac:dyDescent="0.55000000000000004">
      <c r="A11" s="474" t="s">
        <v>10</v>
      </c>
      <c r="B11" s="531">
        <v>176769.04697215999</v>
      </c>
      <c r="C11" s="469"/>
      <c r="D11" s="532">
        <v>1298.4124921299999</v>
      </c>
      <c r="E11" s="532">
        <v>127642.08927667</v>
      </c>
      <c r="F11" s="470">
        <f>+E11*100/B11</f>
        <v>72.208393643018738</v>
      </c>
      <c r="G11" s="471">
        <v>98</v>
      </c>
      <c r="H11" s="542">
        <f t="shared" ref="H11:H12" si="0">+F11-G11</f>
        <v>-25.791606356981262</v>
      </c>
      <c r="I11" s="532">
        <v>128940.50176879999</v>
      </c>
      <c r="J11" s="470">
        <f>+I11*100/B11</f>
        <v>72.942918444939806</v>
      </c>
      <c r="K11" s="471">
        <v>100</v>
      </c>
      <c r="L11" s="471">
        <f>+J11-K11</f>
        <v>-27.057081555060194</v>
      </c>
      <c r="M11" s="544">
        <f>+B11-I11</f>
        <v>47828.545203360001</v>
      </c>
      <c r="N11" s="545"/>
      <c r="O11" s="545"/>
      <c r="P11" s="68"/>
      <c r="Q11" s="533">
        <f>+D11+E11</f>
        <v>128940.50176879999</v>
      </c>
    </row>
    <row r="12" spans="1:20" ht="24.75" customHeight="1" x14ac:dyDescent="0.55000000000000004">
      <c r="A12" s="474" t="s">
        <v>11</v>
      </c>
      <c r="B12" s="531">
        <v>32296.307988299999</v>
      </c>
      <c r="C12" s="469"/>
      <c r="D12" s="532">
        <v>7361.37516048</v>
      </c>
      <c r="E12" s="532">
        <v>11947.80167814</v>
      </c>
      <c r="F12" s="470">
        <f>+E12*100/B12</f>
        <v>36.994326665662022</v>
      </c>
      <c r="G12" s="471">
        <v>75</v>
      </c>
      <c r="H12" s="542">
        <f t="shared" si="0"/>
        <v>-38.005673334337978</v>
      </c>
      <c r="I12" s="532">
        <v>19309.176838619998</v>
      </c>
      <c r="J12" s="470">
        <f t="shared" ref="J12" si="1">+I12*100/B12</f>
        <v>59.787567190699143</v>
      </c>
      <c r="K12" s="471">
        <v>100</v>
      </c>
      <c r="L12" s="471">
        <f>+J12-K12</f>
        <v>-40.212432809300857</v>
      </c>
      <c r="M12" s="544">
        <f>+B12-I12</f>
        <v>12987.131149680001</v>
      </c>
      <c r="N12" s="545"/>
      <c r="O12" s="545"/>
      <c r="P12" s="68"/>
      <c r="Q12" s="533">
        <f>+D12+E12</f>
        <v>19309.176838619998</v>
      </c>
    </row>
    <row r="13" spans="1:20" ht="20.25" customHeight="1" x14ac:dyDescent="0.2">
      <c r="A13" s="572" t="s">
        <v>122</v>
      </c>
      <c r="B13" s="572"/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1" t="s">
        <v>160</v>
      </c>
      <c r="N13" s="571"/>
      <c r="O13" s="571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4.75" customHeight="1" x14ac:dyDescent="0.2">
      <c r="A16" s="45" t="s">
        <v>9</v>
      </c>
      <c r="B16" s="77">
        <f>+B17+B18</f>
        <v>12235078076</v>
      </c>
      <c r="C16" s="78">
        <f>+C17+C18</f>
        <v>0</v>
      </c>
      <c r="D16" s="79">
        <f>+D17+D18</f>
        <v>415267480.57000005</v>
      </c>
      <c r="E16" s="80">
        <f>+E17+E18</f>
        <v>9295621408.9699993</v>
      </c>
      <c r="F16" s="50">
        <f>+E16*100/B16</f>
        <v>75.975170335888905</v>
      </c>
      <c r="G16" s="435">
        <v>93</v>
      </c>
      <c r="H16" s="436">
        <f>+F16-G16</f>
        <v>-17.024829664111095</v>
      </c>
      <c r="I16" s="82">
        <f>+C16+D16+E16</f>
        <v>9710888889.539999</v>
      </c>
      <c r="J16" s="50">
        <f>+I16*100/B16</f>
        <v>79.369243328235214</v>
      </c>
      <c r="K16" s="435">
        <v>100</v>
      </c>
      <c r="L16" s="441">
        <f>+J16-K16</f>
        <v>-20.630756671764786</v>
      </c>
      <c r="M16" s="83">
        <f>+B16-I16</f>
        <v>2524189186.460001</v>
      </c>
      <c r="N16" s="545">
        <v>4</v>
      </c>
      <c r="O16" s="545">
        <v>4</v>
      </c>
      <c r="P16" s="56"/>
      <c r="Q16" s="84" t="s">
        <v>30</v>
      </c>
      <c r="R16" s="85"/>
      <c r="S16" s="86"/>
    </row>
    <row r="17" spans="1:26" ht="26.25" customHeight="1" x14ac:dyDescent="0.2">
      <c r="A17" s="60" t="s">
        <v>10</v>
      </c>
      <c r="B17" s="87">
        <v>10459916136.440001</v>
      </c>
      <c r="C17" s="88" t="s">
        <v>34</v>
      </c>
      <c r="D17" s="89">
        <v>73284474.189999998</v>
      </c>
      <c r="E17" s="90">
        <v>8394976542.9099998</v>
      </c>
      <c r="F17" s="64">
        <f>+E17*100/B17</f>
        <v>80.258545416667204</v>
      </c>
      <c r="G17" s="437">
        <v>98</v>
      </c>
      <c r="H17" s="438">
        <f>+F17-G17</f>
        <v>-17.741454583332796</v>
      </c>
      <c r="I17" s="92">
        <v>8468261017.1000004</v>
      </c>
      <c r="J17" s="64">
        <f>+I17*100/B17</f>
        <v>80.959167421988013</v>
      </c>
      <c r="K17" s="437">
        <v>100</v>
      </c>
      <c r="L17" s="442">
        <f t="shared" ref="L17:L18" si="2">+J17-K17</f>
        <v>-19.040832578011987</v>
      </c>
      <c r="M17" s="93">
        <f>+B17-I17</f>
        <v>1991655119.3400002</v>
      </c>
      <c r="N17" s="545"/>
      <c r="O17" s="545"/>
      <c r="P17" s="68"/>
      <c r="Q17" s="35" t="s">
        <v>31</v>
      </c>
    </row>
    <row r="18" spans="1:26" ht="26.25" customHeight="1" x14ac:dyDescent="0.2">
      <c r="A18" s="60" t="s">
        <v>11</v>
      </c>
      <c r="B18" s="87">
        <v>1775161939.5599999</v>
      </c>
      <c r="C18" s="88" t="s">
        <v>34</v>
      </c>
      <c r="D18" s="89">
        <v>341983006.38000005</v>
      </c>
      <c r="E18" s="90">
        <v>900644866.05999994</v>
      </c>
      <c r="F18" s="64">
        <f>+E18*100/B18</f>
        <v>50.735927015381939</v>
      </c>
      <c r="G18" s="437">
        <v>75</v>
      </c>
      <c r="H18" s="438">
        <f t="shared" ref="H18" si="3">+F18-G18</f>
        <v>-24.264072984618061</v>
      </c>
      <c r="I18" s="92">
        <v>1242627872.4400001</v>
      </c>
      <c r="J18" s="64">
        <f t="shared" ref="J18" si="4">+I18*100/B18</f>
        <v>70.000817657683882</v>
      </c>
      <c r="K18" s="437">
        <v>100</v>
      </c>
      <c r="L18" s="442">
        <f t="shared" si="2"/>
        <v>-29.999182342316118</v>
      </c>
      <c r="M18" s="93">
        <f>+B18-I18</f>
        <v>532534067.11999989</v>
      </c>
      <c r="N18" s="545">
        <v>8</v>
      </c>
      <c r="O18" s="545">
        <v>10</v>
      </c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5">+D22+E22</f>
        <v>810615</v>
      </c>
      <c r="J22" s="111">
        <f t="shared" ref="J22:J27" si="6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7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5"/>
        <v>0</v>
      </c>
      <c r="J23" s="111">
        <f t="shared" si="6"/>
        <v>0</v>
      </c>
      <c r="K23" s="139">
        <v>58.150000000000006</v>
      </c>
      <c r="L23" s="142">
        <f>+J23-K23</f>
        <v>-58.150000000000006</v>
      </c>
      <c r="M23" s="143">
        <f t="shared" si="7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5"/>
        <v>0</v>
      </c>
      <c r="J24" s="111"/>
      <c r="K24" s="116"/>
      <c r="L24" s="117"/>
      <c r="M24" s="146">
        <f t="shared" si="7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6"/>
        <v>0.86247392064659634</v>
      </c>
      <c r="K25" s="127">
        <v>56.239999999999995</v>
      </c>
      <c r="L25" s="130">
        <f>+J25-K25</f>
        <v>-55.377526079353402</v>
      </c>
      <c r="M25" s="131">
        <f t="shared" si="7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6"/>
        <v>11.65097947896338</v>
      </c>
      <c r="K26" s="139">
        <v>55.78</v>
      </c>
      <c r="L26" s="142">
        <f>+J26-K26</f>
        <v>-44.129020521036622</v>
      </c>
      <c r="M26" s="143">
        <f t="shared" si="7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5"/>
        <v>0</v>
      </c>
      <c r="J27" s="111">
        <f t="shared" si="6"/>
        <v>0</v>
      </c>
      <c r="K27" s="139">
        <v>58.150000000000006</v>
      </c>
      <c r="L27" s="142">
        <f>+J27-K27</f>
        <v>-58.150000000000006</v>
      </c>
      <c r="M27" s="143">
        <f t="shared" si="7"/>
        <v>293563800</v>
      </c>
      <c r="N27" s="119"/>
      <c r="O27" s="119"/>
      <c r="Q27" s="35"/>
    </row>
    <row r="28" spans="1:26" s="59" customFormat="1" ht="20.25" hidden="1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hidden="1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hidden="1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8">+SUM(D31:D34)</f>
        <v>19055724.869999997</v>
      </c>
      <c r="E30" s="157">
        <f t="shared" si="8"/>
        <v>2635159524.1199999</v>
      </c>
      <c r="F30" s="164">
        <f t="shared" ref="F30:F38" si="9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hidden="1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9"/>
        <v>100</v>
      </c>
      <c r="G31" s="173"/>
      <c r="H31" s="174"/>
      <c r="I31" s="92">
        <v>24020888.32</v>
      </c>
      <c r="J31" s="173">
        <f t="shared" ref="J31:J35" si="10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hidden="1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hidden="1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9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hidden="1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9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hidden="1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9"/>
        <v>99.089506874981993</v>
      </c>
      <c r="G35" s="158"/>
      <c r="H35" s="165"/>
      <c r="I35" s="82">
        <f>+I36+I37+I38</f>
        <v>551102015.51999998</v>
      </c>
      <c r="J35" s="50">
        <f t="shared" si="10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hidden="1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9"/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hidden="1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9"/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hidden="1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9"/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536" t="s">
        <v>47</v>
      </c>
      <c r="B39" s="537"/>
      <c r="C39" s="538"/>
      <c r="D39" s="537"/>
      <c r="E39" s="537"/>
      <c r="F39" s="538"/>
      <c r="G39" s="538"/>
      <c r="H39" s="539"/>
      <c r="I39" s="540"/>
      <c r="J39" s="538"/>
      <c r="K39" s="538"/>
      <c r="L39" s="538"/>
      <c r="M39" s="537"/>
      <c r="N39" s="538"/>
      <c r="O39" s="541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37.5" customHeight="1" x14ac:dyDescent="0.2">
      <c r="A41" s="207" t="s">
        <v>110</v>
      </c>
      <c r="B41" s="534">
        <v>1812252337.2</v>
      </c>
      <c r="C41" s="534">
        <v>163022661.05000001</v>
      </c>
      <c r="D41" s="534">
        <v>705469196.90999985</v>
      </c>
      <c r="E41" s="534">
        <v>938449190.49999988</v>
      </c>
      <c r="F41" s="535">
        <f>+E41*100/B41</f>
        <v>51.783582850826399</v>
      </c>
      <c r="G41" s="210"/>
      <c r="H41" s="210"/>
      <c r="I41" s="534">
        <f>+D41+E41</f>
        <v>1643918387.4099998</v>
      </c>
      <c r="J41" s="535">
        <f>+I41*100/B41</f>
        <v>90.711340449968318</v>
      </c>
      <c r="K41" s="4"/>
      <c r="L41" s="534">
        <v>5311288.7399999993</v>
      </c>
      <c r="M41" s="534">
        <f>B41-E41</f>
        <v>873803146.70000017</v>
      </c>
      <c r="N41" s="213"/>
      <c r="O41" s="214"/>
      <c r="R41" s="212"/>
    </row>
    <row r="42" spans="1:18" ht="23.25" customHeight="1" x14ac:dyDescent="0.2">
      <c r="A42" s="573" t="s">
        <v>56</v>
      </c>
      <c r="B42" s="573"/>
      <c r="C42" s="573"/>
      <c r="D42" s="573"/>
      <c r="E42" s="573"/>
      <c r="F42" s="573"/>
      <c r="G42" s="573"/>
      <c r="H42" s="573"/>
      <c r="I42" s="573"/>
      <c r="J42" s="573"/>
      <c r="K42" s="573"/>
      <c r="L42" s="573"/>
      <c r="M42" s="573"/>
      <c r="N42" s="573"/>
      <c r="O42" s="573"/>
    </row>
    <row r="43" spans="1:18" x14ac:dyDescent="0.2">
      <c r="A43" s="94" t="s">
        <v>161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1812252337.1999996</v>
      </c>
      <c r="I44" s="162">
        <f>B41-E41</f>
        <v>873803146.70000017</v>
      </c>
      <c r="L44" s="224"/>
      <c r="M44" s="162"/>
    </row>
    <row r="45" spans="1:18" s="225" customFormat="1" ht="15" thickBot="1" x14ac:dyDescent="0.25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x14ac:dyDescent="0.2">
      <c r="A46" s="568" t="s">
        <v>2</v>
      </c>
      <c r="B46" s="562" t="s">
        <v>14</v>
      </c>
      <c r="C46" s="232" t="s">
        <v>16</v>
      </c>
      <c r="D46" s="232"/>
      <c r="E46" s="562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customHeight="1" thickBot="1" x14ac:dyDescent="0.25">
      <c r="A47" s="570"/>
      <c r="B47" s="564"/>
      <c r="C47" s="239"/>
      <c r="D47" s="239"/>
      <c r="E47" s="564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thickBot="1" x14ac:dyDescent="0.25">
      <c r="A48" s="244" t="s">
        <v>9</v>
      </c>
      <c r="B48" s="245">
        <f>+B49+B50</f>
        <v>12235078076</v>
      </c>
      <c r="C48" s="245">
        <f>+C49+C50</f>
        <v>415267480.57000005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thickBot="1" x14ac:dyDescent="0.25">
      <c r="A49" s="244" t="s">
        <v>10</v>
      </c>
      <c r="B49" s="245">
        <f>+B17</f>
        <v>10459916136.440001</v>
      </c>
      <c r="C49" s="253">
        <f>+D17</f>
        <v>73284474.189999998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thickBot="1" x14ac:dyDescent="0.25">
      <c r="A50" s="244" t="s">
        <v>11</v>
      </c>
      <c r="B50" s="245">
        <f>+B18</f>
        <v>1775161939.5599999</v>
      </c>
      <c r="C50" s="253">
        <f>D18</f>
        <v>341983006.38000005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8" thickBot="1" x14ac:dyDescent="0.25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x14ac:dyDescent="0.2">
      <c r="A53" s="568" t="s">
        <v>2</v>
      </c>
      <c r="B53" s="562" t="s">
        <v>14</v>
      </c>
      <c r="C53" s="565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thickBot="1" x14ac:dyDescent="0.25">
      <c r="A54" s="570"/>
      <c r="B54" s="564"/>
      <c r="C54" s="567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8" thickBot="1" x14ac:dyDescent="0.25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x14ac:dyDescent="0.2">
      <c r="A62" s="568" t="s">
        <v>14</v>
      </c>
      <c r="B62" s="562" t="s">
        <v>64</v>
      </c>
      <c r="C62" s="565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thickBot="1" x14ac:dyDescent="0.25">
      <c r="A63" s="570"/>
      <c r="B63" s="564"/>
      <c r="C63" s="567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customHeight="1" thickBot="1" x14ac:dyDescent="0.25">
      <c r="A71" s="250" t="s">
        <v>14</v>
      </c>
      <c r="B71" s="273" t="s">
        <v>70</v>
      </c>
      <c r="C71" s="274" t="s">
        <v>71</v>
      </c>
      <c r="D71" s="574"/>
      <c r="E71" s="575"/>
      <c r="F71" s="275"/>
      <c r="G71" s="276"/>
      <c r="H71" s="277"/>
      <c r="I71" s="278" t="s">
        <v>72</v>
      </c>
      <c r="M71" s="237"/>
      <c r="N71" s="238"/>
    </row>
    <row r="72" spans="1:14" s="236" customFormat="1" ht="18" thickTop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8" thickBot="1" x14ac:dyDescent="0.25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thickBot="1" x14ac:dyDescent="0.25">
      <c r="A84" s="311" t="s">
        <v>73</v>
      </c>
      <c r="B84" s="267">
        <f>+B85+B86</f>
        <v>12235078076</v>
      </c>
      <c r="C84" s="267">
        <f>+C85+C86</f>
        <v>9295621408.9699993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thickBot="1" x14ac:dyDescent="0.25">
      <c r="A85" s="311" t="s">
        <v>10</v>
      </c>
      <c r="B85" s="267">
        <f>+B17</f>
        <v>10459916136.440001</v>
      </c>
      <c r="C85" s="316">
        <f>+E17</f>
        <v>8394976542.9099998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thickBot="1" x14ac:dyDescent="0.25">
      <c r="A86" s="311" t="s">
        <v>11</v>
      </c>
      <c r="B86" s="267">
        <f>+B18</f>
        <v>1775161939.5599999</v>
      </c>
      <c r="C86" s="316">
        <f>+E18</f>
        <v>900644866.05999994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x14ac:dyDescent="0.2">
      <c r="A88" s="576" t="s">
        <v>2</v>
      </c>
      <c r="B88" s="555" t="s">
        <v>14</v>
      </c>
      <c r="C88" s="578" t="s">
        <v>64</v>
      </c>
      <c r="D88" s="555"/>
      <c r="E88" s="281"/>
      <c r="F88" s="318"/>
      <c r="G88" s="236"/>
      <c r="I88" s="237"/>
      <c r="J88" s="236"/>
      <c r="K88" s="236"/>
      <c r="M88" s="258"/>
    </row>
    <row r="89" spans="1:13" s="310" customFormat="1" ht="17.25" x14ac:dyDescent="0.2">
      <c r="A89" s="577"/>
      <c r="B89" s="556"/>
      <c r="C89" s="579"/>
      <c r="D89" s="556"/>
      <c r="E89" s="281"/>
      <c r="F89" s="318"/>
      <c r="G89" s="236"/>
      <c r="I89" s="237"/>
      <c r="J89" s="236"/>
      <c r="K89" s="236"/>
      <c r="M89" s="258"/>
    </row>
    <row r="90" spans="1:13" s="324" customFormat="1" ht="17.25" x14ac:dyDescent="0.2">
      <c r="A90" s="319" t="s">
        <v>9</v>
      </c>
      <c r="B90" s="320">
        <f t="shared" ref="B90:B98" si="12">+B29</f>
        <v>3363395507.7899995</v>
      </c>
      <c r="C90" s="320">
        <f t="shared" ref="C90:C98" si="13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x14ac:dyDescent="0.2">
      <c r="A91" s="319" t="s">
        <v>37</v>
      </c>
      <c r="B91" s="320">
        <f t="shared" si="12"/>
        <v>2807293974.3599997</v>
      </c>
      <c r="C91" s="320">
        <f t="shared" si="13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x14ac:dyDescent="0.2">
      <c r="A92" s="327" t="s">
        <v>39</v>
      </c>
      <c r="B92" s="328">
        <f t="shared" si="12"/>
        <v>24020888.32</v>
      </c>
      <c r="C92" s="328">
        <f t="shared" si="13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x14ac:dyDescent="0.2">
      <c r="A93" s="327" t="s">
        <v>40</v>
      </c>
      <c r="B93" s="328">
        <f t="shared" si="12"/>
        <v>1772393059.27</v>
      </c>
      <c r="C93" s="328">
        <f t="shared" si="13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x14ac:dyDescent="0.2">
      <c r="A94" s="327" t="s">
        <v>41</v>
      </c>
      <c r="B94" s="328">
        <f t="shared" si="12"/>
        <v>843117212.76999998</v>
      </c>
      <c r="C94" s="328">
        <f t="shared" si="13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x14ac:dyDescent="0.2">
      <c r="A95" s="327" t="s">
        <v>42</v>
      </c>
      <c r="B95" s="328">
        <f t="shared" si="12"/>
        <v>167762814</v>
      </c>
      <c r="C95" s="328">
        <f t="shared" si="13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x14ac:dyDescent="0.2">
      <c r="A96" s="331" t="s">
        <v>43</v>
      </c>
      <c r="B96" s="320">
        <f t="shared" si="12"/>
        <v>556101533.42999995</v>
      </c>
      <c r="C96" s="320">
        <f t="shared" si="13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x14ac:dyDescent="0.2">
      <c r="A97" s="332" t="s">
        <v>40</v>
      </c>
      <c r="B97" s="328">
        <f t="shared" si="12"/>
        <v>384191433.42999995</v>
      </c>
      <c r="C97" s="328">
        <f t="shared" si="13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x14ac:dyDescent="0.2">
      <c r="A98" s="332" t="s">
        <v>41</v>
      </c>
      <c r="B98" s="328">
        <f t="shared" si="12"/>
        <v>153325783.75</v>
      </c>
      <c r="C98" s="328">
        <f t="shared" si="13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8" thickBot="1" x14ac:dyDescent="0.25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thickBot="1" x14ac:dyDescent="0.25">
      <c r="A103" s="568" t="s">
        <v>2</v>
      </c>
      <c r="B103" s="562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562" t="s">
        <v>15</v>
      </c>
      <c r="L103" s="565" t="s">
        <v>16</v>
      </c>
    </row>
    <row r="104" spans="1:13" s="236" customFormat="1" ht="15" customHeight="1" x14ac:dyDescent="0.2">
      <c r="A104" s="569"/>
      <c r="B104" s="563"/>
      <c r="C104" s="562" t="s">
        <v>76</v>
      </c>
      <c r="D104" s="562"/>
      <c r="E104" s="308"/>
      <c r="F104" s="568"/>
      <c r="G104" s="565"/>
      <c r="H104" s="562"/>
      <c r="I104" s="308" t="s">
        <v>77</v>
      </c>
      <c r="J104" s="568" t="s">
        <v>78</v>
      </c>
      <c r="K104" s="563"/>
      <c r="L104" s="566"/>
    </row>
    <row r="105" spans="1:13" s="236" customFormat="1" ht="17.25" x14ac:dyDescent="0.2">
      <c r="A105" s="569"/>
      <c r="B105" s="563"/>
      <c r="C105" s="563"/>
      <c r="D105" s="563"/>
      <c r="E105" s="308"/>
      <c r="F105" s="569"/>
      <c r="G105" s="566"/>
      <c r="H105" s="563"/>
      <c r="I105" s="308" t="s">
        <v>79</v>
      </c>
      <c r="J105" s="569"/>
      <c r="K105" s="563"/>
      <c r="L105" s="566"/>
    </row>
    <row r="106" spans="1:13" s="236" customFormat="1" ht="18" thickBot="1" x14ac:dyDescent="0.25">
      <c r="A106" s="570"/>
      <c r="B106" s="564"/>
      <c r="C106" s="564"/>
      <c r="D106" s="564"/>
      <c r="E106" s="339"/>
      <c r="F106" s="570"/>
      <c r="G106" s="567"/>
      <c r="H106" s="564"/>
      <c r="I106" s="240" t="s">
        <v>60</v>
      </c>
      <c r="J106" s="570"/>
      <c r="K106" s="564"/>
      <c r="L106" s="567"/>
    </row>
    <row r="107" spans="1:13" s="236" customFormat="1" ht="18" thickBot="1" x14ac:dyDescent="0.25">
      <c r="A107" s="244" t="s">
        <v>9</v>
      </c>
      <c r="B107" s="340">
        <f>+B108+B109</f>
        <v>12235078076</v>
      </c>
      <c r="C107" s="340">
        <f>+C108+C109</f>
        <v>9295621408.9699993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415267480.57000005</v>
      </c>
    </row>
    <row r="108" spans="1:13" s="236" customFormat="1" ht="18" thickBot="1" x14ac:dyDescent="0.25">
      <c r="A108" s="244" t="s">
        <v>10</v>
      </c>
      <c r="B108" s="340">
        <f>+B17</f>
        <v>10459916136.440001</v>
      </c>
      <c r="C108" s="340">
        <f>+E17</f>
        <v>8394976542.9099998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73284474.189999998</v>
      </c>
    </row>
    <row r="109" spans="1:13" s="236" customFormat="1" ht="18" thickBot="1" x14ac:dyDescent="0.25">
      <c r="A109" s="244" t="s">
        <v>11</v>
      </c>
      <c r="B109" s="340">
        <f>+B18</f>
        <v>1775161939.5599999</v>
      </c>
      <c r="C109" s="340">
        <f>+E18</f>
        <v>900644866.05999994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341983006.38000005</v>
      </c>
    </row>
    <row r="110" spans="1:13" s="236" customFormat="1" ht="17.25" x14ac:dyDescent="0.2">
      <c r="B110" s="258"/>
      <c r="C110" s="258"/>
      <c r="D110" s="270"/>
      <c r="G110" s="237"/>
      <c r="K110" s="243"/>
      <c r="L110" s="258"/>
    </row>
    <row r="111" spans="1:13" s="236" customFormat="1" ht="17.25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x14ac:dyDescent="0.2">
      <c r="A112" s="553" t="s">
        <v>2</v>
      </c>
      <c r="B112" s="555" t="s">
        <v>14</v>
      </c>
      <c r="C112" s="281" t="s">
        <v>7</v>
      </c>
      <c r="D112" s="318"/>
      <c r="E112" s="557"/>
      <c r="F112" s="558"/>
      <c r="G112" s="237"/>
      <c r="K112" s="318" t="s">
        <v>81</v>
      </c>
      <c r="L112" s="555" t="s">
        <v>16</v>
      </c>
    </row>
    <row r="113" spans="1:13" s="236" customFormat="1" ht="17.25" x14ac:dyDescent="0.2">
      <c r="A113" s="554"/>
      <c r="B113" s="556"/>
      <c r="C113" s="281" t="s">
        <v>76</v>
      </c>
      <c r="D113" s="318"/>
      <c r="E113" s="318"/>
      <c r="F113" s="343"/>
      <c r="G113" s="237"/>
      <c r="K113" s="318" t="s">
        <v>82</v>
      </c>
      <c r="L113" s="556"/>
    </row>
    <row r="114" spans="1:13" s="323" customFormat="1" ht="17.25" x14ac:dyDescent="0.2">
      <c r="A114" s="344" t="s">
        <v>9</v>
      </c>
      <c r="B114" s="287">
        <f t="shared" ref="B114:B122" si="14">+B29</f>
        <v>3363395507.7899995</v>
      </c>
      <c r="C114" s="287">
        <f t="shared" ref="C114:C122" si="15">+E29</f>
        <v>3186197791.3199997</v>
      </c>
      <c r="D114" s="345"/>
      <c r="E114" s="320"/>
      <c r="F114" s="346"/>
      <c r="G114" s="325"/>
      <c r="K114" s="287">
        <f t="shared" ref="K114:L122" si="16">+C29</f>
        <v>63748.32</v>
      </c>
      <c r="L114" s="287">
        <f t="shared" si="16"/>
        <v>19055724.869999997</v>
      </c>
    </row>
    <row r="115" spans="1:13" s="323" customFormat="1" ht="17.25" x14ac:dyDescent="0.2">
      <c r="A115" s="344" t="s">
        <v>37</v>
      </c>
      <c r="B115" s="287">
        <f t="shared" si="14"/>
        <v>2807293974.3599997</v>
      </c>
      <c r="C115" s="287">
        <f t="shared" si="15"/>
        <v>2635159524.1199999</v>
      </c>
      <c r="D115" s="345"/>
      <c r="E115" s="320"/>
      <c r="F115" s="346"/>
      <c r="G115" s="325"/>
      <c r="K115" s="287">
        <f t="shared" si="16"/>
        <v>0</v>
      </c>
      <c r="L115" s="287">
        <f t="shared" si="16"/>
        <v>19055724.869999997</v>
      </c>
    </row>
    <row r="116" spans="1:13" s="236" customFormat="1" ht="17.25" x14ac:dyDescent="0.2">
      <c r="A116" s="347" t="s">
        <v>39</v>
      </c>
      <c r="B116" s="287">
        <f t="shared" si="14"/>
        <v>24020888.32</v>
      </c>
      <c r="C116" s="287">
        <f t="shared" si="15"/>
        <v>24020888.32</v>
      </c>
      <c r="D116" s="348"/>
      <c r="E116" s="328"/>
      <c r="F116" s="349"/>
      <c r="G116" s="237"/>
      <c r="K116" s="287">
        <f t="shared" si="16"/>
        <v>0</v>
      </c>
      <c r="L116" s="287">
        <f t="shared" si="16"/>
        <v>0</v>
      </c>
    </row>
    <row r="117" spans="1:13" s="236" customFormat="1" ht="17.25" x14ac:dyDescent="0.2">
      <c r="A117" s="347" t="s">
        <v>40</v>
      </c>
      <c r="B117" s="287">
        <f t="shared" si="14"/>
        <v>1772393059.27</v>
      </c>
      <c r="C117" s="287">
        <f t="shared" si="15"/>
        <v>1719430930.48</v>
      </c>
      <c r="D117" s="348"/>
      <c r="E117" s="328"/>
      <c r="F117" s="349"/>
      <c r="G117" s="237"/>
      <c r="K117" s="287">
        <f t="shared" si="16"/>
        <v>0</v>
      </c>
      <c r="L117" s="287">
        <f t="shared" si="16"/>
        <v>1059233.3999999999</v>
      </c>
    </row>
    <row r="118" spans="1:13" s="236" customFormat="1" ht="17.25" x14ac:dyDescent="0.2">
      <c r="A118" s="347" t="s">
        <v>41</v>
      </c>
      <c r="B118" s="287">
        <f t="shared" si="14"/>
        <v>843117212.76999998</v>
      </c>
      <c r="C118" s="287">
        <f t="shared" si="15"/>
        <v>728852203.6400001</v>
      </c>
      <c r="D118" s="348"/>
      <c r="E118" s="328"/>
      <c r="F118" s="349"/>
      <c r="G118" s="237"/>
      <c r="K118" s="287">
        <f t="shared" si="16"/>
        <v>0</v>
      </c>
      <c r="L118" s="287">
        <f t="shared" si="16"/>
        <v>17996491.469999999</v>
      </c>
    </row>
    <row r="119" spans="1:13" s="236" customFormat="1" ht="17.25" x14ac:dyDescent="0.2">
      <c r="A119" s="347" t="s">
        <v>42</v>
      </c>
      <c r="B119" s="287">
        <f t="shared" si="14"/>
        <v>167762814</v>
      </c>
      <c r="C119" s="287">
        <f t="shared" si="15"/>
        <v>162855501.68000001</v>
      </c>
      <c r="D119" s="348"/>
      <c r="E119" s="328"/>
      <c r="F119" s="349"/>
      <c r="G119" s="237"/>
      <c r="K119" s="287">
        <f t="shared" si="16"/>
        <v>0</v>
      </c>
      <c r="L119" s="287">
        <f t="shared" si="16"/>
        <v>0</v>
      </c>
    </row>
    <row r="120" spans="1:13" s="323" customFormat="1" ht="17.25" x14ac:dyDescent="0.2">
      <c r="A120" s="344" t="s">
        <v>43</v>
      </c>
      <c r="B120" s="287">
        <f t="shared" si="14"/>
        <v>556101533.42999995</v>
      </c>
      <c r="C120" s="287">
        <f t="shared" si="15"/>
        <v>551038267.20000005</v>
      </c>
      <c r="D120" s="345"/>
      <c r="E120" s="320"/>
      <c r="F120" s="346"/>
      <c r="G120" s="325"/>
      <c r="K120" s="287">
        <f t="shared" si="16"/>
        <v>63748.32</v>
      </c>
      <c r="L120" s="287">
        <f t="shared" si="16"/>
        <v>0</v>
      </c>
    </row>
    <row r="121" spans="1:13" s="236" customFormat="1" ht="27" customHeight="1" x14ac:dyDescent="0.2">
      <c r="A121" s="347" t="s">
        <v>40</v>
      </c>
      <c r="B121" s="287">
        <f t="shared" si="14"/>
        <v>384191433.42999995</v>
      </c>
      <c r="C121" s="287">
        <f t="shared" si="15"/>
        <v>379138167.19999999</v>
      </c>
      <c r="D121" s="348"/>
      <c r="E121" s="328"/>
      <c r="F121" s="349"/>
      <c r="G121" s="237"/>
      <c r="K121" s="287">
        <f t="shared" si="16"/>
        <v>53748.32</v>
      </c>
      <c r="L121" s="287">
        <f t="shared" si="16"/>
        <v>0</v>
      </c>
    </row>
    <row r="122" spans="1:13" s="350" customFormat="1" ht="17.25" x14ac:dyDescent="0.2">
      <c r="A122" s="347" t="s">
        <v>41</v>
      </c>
      <c r="B122" s="287">
        <f t="shared" si="14"/>
        <v>153325783.75</v>
      </c>
      <c r="C122" s="287">
        <f t="shared" si="15"/>
        <v>153315783.75</v>
      </c>
      <c r="D122" s="348"/>
      <c r="E122" s="328"/>
      <c r="F122" s="349"/>
      <c r="G122" s="237"/>
      <c r="H122" s="236"/>
      <c r="I122" s="236"/>
      <c r="K122" s="287">
        <f t="shared" si="16"/>
        <v>10000</v>
      </c>
      <c r="L122" s="287">
        <f t="shared" si="16"/>
        <v>0</v>
      </c>
    </row>
    <row r="123" spans="1:13" s="350" customFormat="1" ht="17.25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8" thickBot="1" x14ac:dyDescent="0.25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thickBot="1" x14ac:dyDescent="0.25">
      <c r="A125" s="559" t="s">
        <v>2</v>
      </c>
      <c r="B125" s="562" t="s">
        <v>14</v>
      </c>
      <c r="C125" s="565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customHeight="1" x14ac:dyDescent="0.2">
      <c r="A126" s="560"/>
      <c r="B126" s="563"/>
      <c r="C126" s="566"/>
      <c r="D126" s="562"/>
      <c r="E126" s="562"/>
      <c r="F126" s="308"/>
      <c r="G126" s="565"/>
      <c r="H126" s="559"/>
      <c r="I126" s="562" t="s">
        <v>60</v>
      </c>
      <c r="J126" s="308" t="s">
        <v>77</v>
      </c>
      <c r="K126" s="565" t="s">
        <v>78</v>
      </c>
      <c r="M126" s="258"/>
    </row>
    <row r="127" spans="1:13" s="350" customFormat="1" ht="17.25" x14ac:dyDescent="0.2">
      <c r="A127" s="560"/>
      <c r="B127" s="563"/>
      <c r="C127" s="566"/>
      <c r="D127" s="563"/>
      <c r="E127" s="563"/>
      <c r="F127" s="308"/>
      <c r="G127" s="566"/>
      <c r="H127" s="560"/>
      <c r="I127" s="563"/>
      <c r="J127" s="308" t="s">
        <v>79</v>
      </c>
      <c r="K127" s="566"/>
      <c r="M127" s="258"/>
    </row>
    <row r="128" spans="1:13" s="350" customFormat="1" ht="18" thickBot="1" x14ac:dyDescent="0.25">
      <c r="A128" s="561"/>
      <c r="B128" s="564"/>
      <c r="C128" s="567"/>
      <c r="D128" s="564"/>
      <c r="E128" s="564"/>
      <c r="F128" s="339"/>
      <c r="G128" s="567"/>
      <c r="H128" s="561"/>
      <c r="I128" s="564"/>
      <c r="J128" s="240" t="s">
        <v>60</v>
      </c>
      <c r="K128" s="567"/>
      <c r="M128" s="258"/>
    </row>
    <row r="129" spans="1:13" s="350" customFormat="1" ht="18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8" thickBot="1" x14ac:dyDescent="0.25">
      <c r="B133" s="258"/>
      <c r="C133" s="243"/>
      <c r="D133" s="258"/>
      <c r="E133" s="258"/>
      <c r="F133" s="270"/>
      <c r="I133" s="237"/>
      <c r="M133" s="258"/>
    </row>
    <row r="134" spans="1:13" s="236" customFormat="1" ht="15" customHeight="1" x14ac:dyDescent="0.2">
      <c r="A134" s="549" t="s">
        <v>2</v>
      </c>
      <c r="B134" s="551" t="s">
        <v>14</v>
      </c>
      <c r="C134" s="358" t="s">
        <v>81</v>
      </c>
      <c r="D134" s="551"/>
      <c r="E134" s="551"/>
      <c r="F134" s="547"/>
      <c r="G134" s="547"/>
      <c r="H134" s="357"/>
      <c r="I134" s="237"/>
      <c r="M134" s="258"/>
    </row>
    <row r="135" spans="1:13" s="236" customFormat="1" ht="24" customHeight="1" thickBot="1" x14ac:dyDescent="0.25">
      <c r="A135" s="550"/>
      <c r="B135" s="552"/>
      <c r="C135" s="360" t="s">
        <v>82</v>
      </c>
      <c r="D135" s="552"/>
      <c r="E135" s="552"/>
      <c r="F135" s="548"/>
      <c r="G135" s="548"/>
      <c r="H135" s="359"/>
      <c r="I135" s="237"/>
      <c r="M135" s="258"/>
    </row>
    <row r="136" spans="1:13" s="365" customFormat="1" ht="18.75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thickBot="1" x14ac:dyDescent="0.25">
      <c r="A137" s="367" t="s">
        <v>86</v>
      </c>
      <c r="B137" s="368">
        <f>+B16</f>
        <v>12235078076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thickBot="1" x14ac:dyDescent="0.25">
      <c r="A138" s="375" t="s">
        <v>88</v>
      </c>
      <c r="B138" s="368">
        <f>+B17</f>
        <v>10459916136.440001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customHeight="1" thickBot="1" x14ac:dyDescent="0.25">
      <c r="A139" s="367" t="s">
        <v>89</v>
      </c>
      <c r="B139" s="368">
        <f>+B18</f>
        <v>1775161939.5599999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x14ac:dyDescent="0.2">
      <c r="B146" s="258"/>
      <c r="C146" s="243"/>
      <c r="D146" s="258"/>
      <c r="E146" s="258"/>
      <c r="F146" s="270"/>
      <c r="I146" s="237"/>
      <c r="M146" s="258"/>
    </row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39370078740157483" bottom="0.74803149606299213" header="0.31496062992125984" footer="0.31496062992125984"/>
  <pageSetup paperSize="9" scale="75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N115"/>
  <sheetViews>
    <sheetView topLeftCell="A37"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162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209065.35496045998</v>
      </c>
      <c r="C5" s="531">
        <v>176769.04697215999</v>
      </c>
      <c r="D5" s="531">
        <v>32296.307988299999</v>
      </c>
    </row>
    <row r="6" spans="1:5" ht="24" x14ac:dyDescent="0.55000000000000004">
      <c r="A6" s="400" t="s">
        <v>7</v>
      </c>
      <c r="B6" s="401">
        <f>+C6+D6</f>
        <v>139589.89095480999</v>
      </c>
      <c r="C6" s="532">
        <v>127642.08927667</v>
      </c>
      <c r="D6" s="532">
        <v>11947.80167814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0.66768542775157691</v>
      </c>
      <c r="C8" s="497">
        <f>+C6/C5</f>
        <v>0.72208393643018742</v>
      </c>
      <c r="D8" s="497">
        <f>+D6/D5</f>
        <v>0.3699432666566202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0.66768542775157691</v>
      </c>
      <c r="C10" s="407">
        <f>+C8-C7</f>
        <v>0.72208393643018742</v>
      </c>
      <c r="D10" s="407">
        <f>+D8-D7</f>
        <v>0.3699432666566202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209065.35496045998</v>
      </c>
      <c r="C13" s="531">
        <v>176769.04697215999</v>
      </c>
      <c r="D13" s="531">
        <v>32296.307988299999</v>
      </c>
    </row>
    <row r="14" spans="1:5" ht="24" x14ac:dyDescent="0.55000000000000004">
      <c r="A14" s="400" t="s">
        <v>8</v>
      </c>
      <c r="B14" s="483">
        <f>+C14+D14</f>
        <v>148249.67860742001</v>
      </c>
      <c r="C14" s="532">
        <v>128940.50176879999</v>
      </c>
      <c r="D14" s="532">
        <v>19309.176838619998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0.70910686581934201</v>
      </c>
      <c r="C16" s="497">
        <f>+C14/C13</f>
        <v>0.72942918444939797</v>
      </c>
      <c r="D16" s="497">
        <f>+D14/D13</f>
        <v>0.59787567190699153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0.70910686581934201</v>
      </c>
      <c r="C18" s="409">
        <f>+C16-C15</f>
        <v>0.72942918444939797</v>
      </c>
      <c r="D18" s="409">
        <f>+D16-D15</f>
        <v>0.59787567190699153</v>
      </c>
    </row>
    <row r="19" spans="1:14" x14ac:dyDescent="0.2">
      <c r="B19" s="409"/>
      <c r="C19" s="409"/>
      <c r="D19" s="409"/>
    </row>
    <row r="20" spans="1:14" ht="30.75" x14ac:dyDescent="0.2">
      <c r="A20" s="410" t="s">
        <v>163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546">
        <f>+C22+D22</f>
        <v>12235078076</v>
      </c>
      <c r="C22" s="87">
        <v>10459916136.440001</v>
      </c>
      <c r="D22" s="87">
        <v>1775161939.5599999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9295621408.9699993</v>
      </c>
      <c r="C23" s="90">
        <v>8394976542.9099998</v>
      </c>
      <c r="D23" s="90">
        <v>900644866.05999994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0.75975170335888909</v>
      </c>
      <c r="C25" s="484">
        <f t="shared" ref="C25:D25" si="0">+C23/C22</f>
        <v>0.80258545416667204</v>
      </c>
      <c r="D25" s="484">
        <f t="shared" si="0"/>
        <v>0.50735927015381932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-0.75975170335888909</v>
      </c>
      <c r="C27" s="409">
        <f t="shared" ref="C27:D27" si="1">+C24-C25</f>
        <v>-0.80258545416667204</v>
      </c>
      <c r="D27" s="409">
        <f t="shared" si="1"/>
        <v>-0.50735927015381932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12235078076</v>
      </c>
      <c r="C34" s="87">
        <v>10459916136.440001</v>
      </c>
      <c r="D34" s="87">
        <v>1775161939.5599999</v>
      </c>
    </row>
    <row r="35" spans="1:4" x14ac:dyDescent="0.2">
      <c r="A35" s="413" t="s">
        <v>50</v>
      </c>
      <c r="B35" s="82">
        <f>+C35+D35</f>
        <v>9710888889.5400009</v>
      </c>
      <c r="C35" s="92">
        <v>8468261017.1000004</v>
      </c>
      <c r="D35" s="92">
        <v>1242627872.4400001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0.79369243328235228</v>
      </c>
      <c r="C37" s="484">
        <f>+C35/C34</f>
        <v>0.8095916742198801</v>
      </c>
      <c r="D37" s="484">
        <f t="shared" ref="D37" si="2">+D35/D34</f>
        <v>0.70000817657683878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0.79369243328235228</v>
      </c>
      <c r="C39" s="416">
        <f>+C37-C36</f>
        <v>0.8095916742198801</v>
      </c>
      <c r="D39" s="416">
        <f>+D37-D36</f>
        <v>0.70000817657683878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158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187">
        <v>1812252337.2</v>
      </c>
      <c r="B55" s="208">
        <v>938449190.49999988</v>
      </c>
      <c r="C55" s="420">
        <f>+A55-B55</f>
        <v>873803146.70000017</v>
      </c>
    </row>
    <row r="56" spans="1:4" x14ac:dyDescent="0.2">
      <c r="A56" s="421"/>
      <c r="B56" s="422">
        <f>+B55/A55</f>
        <v>0.51783582850826404</v>
      </c>
      <c r="C56" s="422">
        <f>+C55/A55</f>
        <v>0.48216417149173596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N115"/>
  <sheetViews>
    <sheetView topLeftCell="A64" zoomScale="85" zoomScaleNormal="85" workbookViewId="0">
      <selection activeCell="A71" sqref="A71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152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4" x14ac:dyDescent="0.55000000000000004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4" x14ac:dyDescent="0.55000000000000004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 x14ac:dyDescent="0.2">
      <c r="B19" s="409"/>
      <c r="C19" s="409"/>
      <c r="D19" s="409"/>
    </row>
    <row r="20" spans="1:14" ht="30.75" x14ac:dyDescent="0.2">
      <c r="A20" s="410" t="s">
        <v>157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12075259144.560001</v>
      </c>
      <c r="C22" s="87">
        <v>10320396898.200001</v>
      </c>
      <c r="D22" s="87">
        <v>1754862246.3599999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8101859574.6599998</v>
      </c>
      <c r="C23" s="90">
        <v>7313493434.1300001</v>
      </c>
      <c r="D23" s="90">
        <v>788366140.52999997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0.67094705609775263</v>
      </c>
      <c r="C25" s="484">
        <f t="shared" ref="C25:D25" si="0">+C23/C22</f>
        <v>0.70864459053949369</v>
      </c>
      <c r="D25" s="484">
        <f t="shared" si="0"/>
        <v>0.44924673840653767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-0.67094705609775263</v>
      </c>
      <c r="C27" s="409">
        <f t="shared" ref="C27:D27" si="1">+C24-C25</f>
        <v>-0.70864459053949369</v>
      </c>
      <c r="D27" s="409">
        <f t="shared" si="1"/>
        <v>-0.44924673840653767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12075259144.560001</v>
      </c>
      <c r="C34" s="87">
        <v>10320396898.200001</v>
      </c>
      <c r="D34" s="87">
        <v>1754862246.3599999</v>
      </c>
    </row>
    <row r="35" spans="1:4" x14ac:dyDescent="0.2">
      <c r="A35" s="413" t="s">
        <v>50</v>
      </c>
      <c r="B35" s="82">
        <f>+C35+D35</f>
        <v>8520158086.96</v>
      </c>
      <c r="C35" s="92">
        <v>7409310938.0299997</v>
      </c>
      <c r="D35" s="92">
        <v>1110847148.9300001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0.70558801140084826</v>
      </c>
      <c r="C37" s="484">
        <f>+C35/C34</f>
        <v>0.71792887532477279</v>
      </c>
      <c r="D37" s="484">
        <f t="shared" ref="D37" si="2">+D35/D34</f>
        <v>0.63301102478793436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0.70558801140084826</v>
      </c>
      <c r="C39" s="416">
        <f>+C37-C36</f>
        <v>0.71792887532477279</v>
      </c>
      <c r="D39" s="416">
        <f>+D37-D36</f>
        <v>0.63301102478793436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158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187">
        <v>1812252337.2</v>
      </c>
      <c r="B55" s="208">
        <v>890388716.90999985</v>
      </c>
      <c r="C55" s="420">
        <f>+A55-B55</f>
        <v>921863620.2900002</v>
      </c>
    </row>
    <row r="56" spans="1:4" x14ac:dyDescent="0.2">
      <c r="A56" s="421"/>
      <c r="B56" s="422">
        <f>+B55/A55</f>
        <v>0.49131608144905742</v>
      </c>
      <c r="C56" s="422">
        <f>+C55/A55</f>
        <v>0.50868391855094264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N115"/>
  <sheetViews>
    <sheetView topLeftCell="A52"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152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4" x14ac:dyDescent="0.55000000000000004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4" x14ac:dyDescent="0.55000000000000004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 x14ac:dyDescent="0.2">
      <c r="B19" s="409"/>
      <c r="C19" s="409"/>
      <c r="D19" s="409"/>
    </row>
    <row r="20" spans="1:14" ht="30.75" x14ac:dyDescent="0.2">
      <c r="A20" s="410" t="s">
        <v>153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11677748254.540001</v>
      </c>
      <c r="C22" s="87">
        <v>10009111432.18</v>
      </c>
      <c r="D22" s="87">
        <v>1668636822.3599999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8102711926.7200003</v>
      </c>
      <c r="C23" s="90">
        <v>7314336854.3400002</v>
      </c>
      <c r="D23" s="90">
        <v>788375072.38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0.69385910280861551</v>
      </c>
      <c r="C25" s="484">
        <f t="shared" ref="C25:D25" si="0">+C23/C22</f>
        <v>0.73076785126238986</v>
      </c>
      <c r="D25" s="484">
        <f t="shared" si="0"/>
        <v>0.47246654383724973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-0.69385910280861551</v>
      </c>
      <c r="C27" s="409">
        <f t="shared" ref="C27:D27" si="1">+C24-C25</f>
        <v>-0.73076785126238986</v>
      </c>
      <c r="D27" s="409">
        <f t="shared" si="1"/>
        <v>-0.47246654383724973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11677748254.540001</v>
      </c>
      <c r="C34" s="87">
        <v>10009111432.18</v>
      </c>
      <c r="D34" s="87">
        <v>1668636822.3599999</v>
      </c>
    </row>
    <row r="35" spans="1:4" x14ac:dyDescent="0.2">
      <c r="A35" s="413" t="s">
        <v>50</v>
      </c>
      <c r="B35" s="82">
        <f>+C35+D35</f>
        <v>8461015294.8100004</v>
      </c>
      <c r="C35" s="92">
        <v>7384101437.0900002</v>
      </c>
      <c r="D35" s="92">
        <v>1076913857.72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0.72454167621917864</v>
      </c>
      <c r="C37" s="484">
        <f>+C35/C34</f>
        <v>0.73773795877120441</v>
      </c>
      <c r="D37" s="484">
        <f t="shared" ref="D37" si="2">+D35/D34</f>
        <v>0.64538540878948758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0.72454167621917864</v>
      </c>
      <c r="C39" s="416">
        <f>+C37-C36</f>
        <v>0.73773795877120441</v>
      </c>
      <c r="D39" s="416">
        <f>+D37-D36</f>
        <v>0.64538540878948758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154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187">
        <v>1812252337.2</v>
      </c>
      <c r="B55" s="208">
        <v>798240754.30000007</v>
      </c>
      <c r="C55" s="420">
        <f>+A55-B55</f>
        <v>1014011582.9</v>
      </c>
    </row>
    <row r="56" spans="1:4" x14ac:dyDescent="0.2">
      <c r="A56" s="421"/>
      <c r="B56" s="422">
        <f>+B55/A55</f>
        <v>0.44046887837557597</v>
      </c>
      <c r="C56" s="422">
        <f>+C55/A55</f>
        <v>0.55953112162442409</v>
      </c>
    </row>
    <row r="58" spans="1:4" x14ac:dyDescent="0.2">
      <c r="D58" s="423"/>
    </row>
    <row r="70" spans="1:4" ht="30.75" x14ac:dyDescent="0.2">
      <c r="A70" s="410" t="s">
        <v>154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N115"/>
  <sheetViews>
    <sheetView topLeftCell="A61" zoomScale="85" zoomScaleNormal="85" workbookViewId="0">
      <selection activeCell="O83" sqref="O83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147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187709.96767234002</v>
      </c>
      <c r="C5" s="529">
        <v>160395.46393500001</v>
      </c>
      <c r="D5" s="529">
        <v>27314.503737340001</v>
      </c>
    </row>
    <row r="6" spans="1:5" ht="24" x14ac:dyDescent="0.55000000000000004">
      <c r="A6" s="400" t="s">
        <v>7</v>
      </c>
      <c r="B6" s="401">
        <f>+C6+D6</f>
        <v>101189.21322556</v>
      </c>
      <c r="C6" s="530">
        <v>95386.700900940006</v>
      </c>
      <c r="D6" s="530">
        <v>5802.5123246200001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0.53907213602099369</v>
      </c>
      <c r="C8" s="497">
        <f>+C6/C5</f>
        <v>0.59469699803727183</v>
      </c>
      <c r="D8" s="497">
        <f>+D6/D5</f>
        <v>0.21243337899958759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0.53907213602099369</v>
      </c>
      <c r="C10" s="407">
        <f>+C8-C7</f>
        <v>0.59469699803727183</v>
      </c>
      <c r="D10" s="407">
        <f>+D8-D7</f>
        <v>0.21243337899958759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187709.96767234002</v>
      </c>
      <c r="C13" s="529">
        <v>160395.46393500001</v>
      </c>
      <c r="D13" s="529">
        <v>27314.503737340001</v>
      </c>
    </row>
    <row r="14" spans="1:5" ht="24" x14ac:dyDescent="0.55000000000000004">
      <c r="A14" s="400" t="s">
        <v>8</v>
      </c>
      <c r="B14" s="483">
        <f>+C14+D14</f>
        <v>107383.67939226</v>
      </c>
      <c r="C14" s="530">
        <v>96327.853859909999</v>
      </c>
      <c r="D14" s="530">
        <v>11055.82553235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0.5720723343776033</v>
      </c>
      <c r="C16" s="497">
        <f>+C14/C13</f>
        <v>0.60056470112488158</v>
      </c>
      <c r="D16" s="497">
        <f>+D14/D13</f>
        <v>0.40476025626034901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0.5720723343776033</v>
      </c>
      <c r="C18" s="409">
        <f>+C16-C15</f>
        <v>0.60056470112488158</v>
      </c>
      <c r="D18" s="409">
        <f>+D16-D15</f>
        <v>0.40476025626034901</v>
      </c>
    </row>
    <row r="19" spans="1:14" x14ac:dyDescent="0.2">
      <c r="B19" s="409"/>
      <c r="C19" s="409"/>
      <c r="D19" s="409"/>
    </row>
    <row r="20" spans="1:14" ht="30.75" x14ac:dyDescent="0.2">
      <c r="A20" s="410" t="s">
        <v>148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11303087087.860001</v>
      </c>
      <c r="C22" s="87">
        <v>9740973545.5</v>
      </c>
      <c r="D22" s="87">
        <v>1562113542.3599999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6738762387.6099997</v>
      </c>
      <c r="C23" s="90">
        <v>6301267135.6199999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0.5961877790756579</v>
      </c>
      <c r="C25" s="484">
        <f t="shared" ref="C25:D25" si="0">+C23/C22</f>
        <v>0.64688268643650837</v>
      </c>
      <c r="D25" s="484">
        <f t="shared" si="0"/>
        <v>0.28006623086375892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-0.5961877790756579</v>
      </c>
      <c r="C27" s="409">
        <f t="shared" ref="C27:D27" si="1">+C24-C25</f>
        <v>-0.64688268643650837</v>
      </c>
      <c r="D27" s="409">
        <f t="shared" si="1"/>
        <v>-0.28006623086375892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11303087087.860001</v>
      </c>
      <c r="C34" s="87">
        <v>9740973545.5</v>
      </c>
      <c r="D34" s="87">
        <v>1562113542.3599999</v>
      </c>
    </row>
    <row r="35" spans="1:4" x14ac:dyDescent="0.2">
      <c r="A35" s="413" t="s">
        <v>50</v>
      </c>
      <c r="B35" s="82">
        <f>+C35+D35</f>
        <v>7274081273.0600004</v>
      </c>
      <c r="C35" s="92">
        <v>6398652361.4700003</v>
      </c>
      <c r="D35" s="92">
        <v>875428911.58999991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0.64354819320755963</v>
      </c>
      <c r="C37" s="484">
        <f>+C35/C34</f>
        <v>0.65688017030145418</v>
      </c>
      <c r="D37" s="484">
        <f t="shared" ref="D37" si="2">+D35/D34</f>
        <v>0.56041311201196364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0.64354819320755963</v>
      </c>
      <c r="C39" s="416">
        <f>+C37-C36</f>
        <v>0.65688017030145418</v>
      </c>
      <c r="D39" s="416">
        <f>+D37-D36</f>
        <v>0.56041311201196364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149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1812252337.2</v>
      </c>
      <c r="B55" s="208">
        <v>664471507.82000005</v>
      </c>
      <c r="C55" s="420">
        <f>+A55-B55</f>
        <v>1147780829.3800001</v>
      </c>
    </row>
    <row r="56" spans="1:4" x14ac:dyDescent="0.2">
      <c r="A56" s="421"/>
      <c r="B56" s="422">
        <f>+B55/A55</f>
        <v>0.36665507014692789</v>
      </c>
      <c r="C56" s="422">
        <f>+C55/A55</f>
        <v>0.63334492985307211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N115"/>
  <sheetViews>
    <sheetView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132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4" x14ac:dyDescent="0.55000000000000004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4" x14ac:dyDescent="0.2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14" x14ac:dyDescent="0.2">
      <c r="B19" s="409"/>
      <c r="C19" s="409"/>
      <c r="D19" s="409"/>
    </row>
    <row r="20" spans="1:14" ht="30.75" x14ac:dyDescent="0.2">
      <c r="A20" s="410" t="s">
        <v>136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10886023774.66</v>
      </c>
      <c r="C22" s="87">
        <v>9381715593.7399998</v>
      </c>
      <c r="D22" s="87">
        <v>1504308180.9200001</v>
      </c>
      <c r="F22" s="77"/>
      <c r="G22" s="87"/>
      <c r="H22" s="87"/>
    </row>
    <row r="23" spans="1:14" x14ac:dyDescent="0.2">
      <c r="A23" s="413" t="s">
        <v>7</v>
      </c>
      <c r="B23" s="80">
        <f>+C23+D23</f>
        <v>6738816489.6099997</v>
      </c>
      <c r="C23" s="90">
        <v>6301321237.6199999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0.6190337839695258</v>
      </c>
      <c r="C25" s="484">
        <f t="shared" ref="C25:D25" si="0">+C23/C22</f>
        <v>0.67165980194758734</v>
      </c>
      <c r="D25" s="484">
        <f t="shared" si="0"/>
        <v>0.29082820763657485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-0.6190337839695258</v>
      </c>
      <c r="C27" s="409">
        <f t="shared" ref="C27:D27" si="1">+C24-C25</f>
        <v>-0.67165980194758734</v>
      </c>
      <c r="D27" s="409">
        <f t="shared" si="1"/>
        <v>-0.29082820763657485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10886023774.66</v>
      </c>
      <c r="C34" s="87">
        <v>9381715593.7399998</v>
      </c>
      <c r="D34" s="87">
        <v>1504308180.9200001</v>
      </c>
    </row>
    <row r="35" spans="1:4" x14ac:dyDescent="0.2">
      <c r="A35" s="413" t="s">
        <v>50</v>
      </c>
      <c r="B35" s="82">
        <f>+C35+D35</f>
        <v>7201091529.29</v>
      </c>
      <c r="C35" s="92">
        <v>6376786802.3299999</v>
      </c>
      <c r="D35" s="92">
        <v>824304726.96000004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0.66149878765214343</v>
      </c>
      <c r="C37" s="484">
        <f>+C35/C34</f>
        <v>0.67970370009776737</v>
      </c>
      <c r="D37" s="484">
        <f t="shared" ref="D37" si="2">+D35/D34</f>
        <v>0.54796266976084274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0.66149878765214343</v>
      </c>
      <c r="C39" s="416">
        <f>+C37-C36</f>
        <v>0.67970370009776737</v>
      </c>
      <c r="D39" s="416">
        <f>+D37-D36</f>
        <v>0.54796266976084274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137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1811812837.2</v>
      </c>
      <c r="B55" s="208">
        <v>541537147.67000008</v>
      </c>
      <c r="C55" s="420">
        <f>+A55-B55</f>
        <v>1270275689.53</v>
      </c>
    </row>
    <row r="56" spans="1:4" x14ac:dyDescent="0.2">
      <c r="A56" s="421"/>
      <c r="B56" s="422">
        <f>+B55/A55</f>
        <v>0.29889243334145865</v>
      </c>
      <c r="C56" s="422">
        <f>+C55/A55</f>
        <v>0.70110756665854135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H115"/>
  <sheetViews>
    <sheetView zoomScale="85" zoomScaleNormal="85" workbookViewId="0">
      <selection activeCell="C64" sqref="C64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114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146474.50233193001</v>
      </c>
      <c r="C5" s="476">
        <v>124732.73570148001</v>
      </c>
      <c r="D5" s="476">
        <v>21741.766630450002</v>
      </c>
    </row>
    <row r="6" spans="1:5" ht="24" x14ac:dyDescent="0.55000000000000004">
      <c r="A6" s="400" t="s">
        <v>7</v>
      </c>
      <c r="B6" s="401">
        <f>+C6+D6</f>
        <v>55601.576214399996</v>
      </c>
      <c r="C6" s="496">
        <v>54832.08056445</v>
      </c>
      <c r="D6" s="496">
        <v>769.49564995000003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0.37959901094867482</v>
      </c>
      <c r="C8" s="497">
        <f>+C6/C5</f>
        <v>0.43959655222890615</v>
      </c>
      <c r="D8" s="497">
        <f>+D6/D5</f>
        <v>3.5392508025189548E-2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0.37959901094867482</v>
      </c>
      <c r="C10" s="407">
        <f>+C8-C7</f>
        <v>0.43959655222890615</v>
      </c>
      <c r="D10" s="407">
        <f>+D8-D7</f>
        <v>3.5392508025189548E-2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146474.50233193001</v>
      </c>
      <c r="C13" s="476">
        <v>124732.73570148001</v>
      </c>
      <c r="D13" s="476">
        <v>21741.766630450002</v>
      </c>
    </row>
    <row r="14" spans="1:5" x14ac:dyDescent="0.2">
      <c r="A14" s="400" t="s">
        <v>8</v>
      </c>
      <c r="B14" s="483">
        <f>+C14+D14</f>
        <v>57530.62178822</v>
      </c>
      <c r="C14" s="498">
        <v>55067.80948674</v>
      </c>
      <c r="D14" s="498">
        <v>2462.8123014799999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0.39276884967902626</v>
      </c>
      <c r="C16" s="497">
        <f>+C14/C13</f>
        <v>0.44148642437004287</v>
      </c>
      <c r="D16" s="497">
        <f>+D14/D13</f>
        <v>0.11327562949878953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0.39276884967902626</v>
      </c>
      <c r="C18" s="409">
        <f>+C16-C15</f>
        <v>0.44148642437004287</v>
      </c>
      <c r="D18" s="409">
        <f>+D16-D15</f>
        <v>0.11327562949878953</v>
      </c>
    </row>
    <row r="19" spans="1:8" x14ac:dyDescent="0.2">
      <c r="B19" s="409"/>
      <c r="C19" s="409"/>
      <c r="D19" s="409"/>
    </row>
    <row r="20" spans="1:8" ht="30.75" x14ac:dyDescent="0.2">
      <c r="A20" s="410" t="s">
        <v>118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9266326867.4200001</v>
      </c>
      <c r="C22" s="87">
        <v>7920413789.2200003</v>
      </c>
      <c r="D22" s="87">
        <v>1345913078.2</v>
      </c>
      <c r="F22" s="77"/>
      <c r="G22" s="87"/>
      <c r="H22" s="87"/>
    </row>
    <row r="23" spans="1:8" x14ac:dyDescent="0.2">
      <c r="A23" s="413" t="s">
        <v>7</v>
      </c>
      <c r="B23" s="80">
        <f>+C23+D23</f>
        <v>5411104711.8800001</v>
      </c>
      <c r="C23" s="90">
        <v>5237305424.5500002</v>
      </c>
      <c r="D23" s="90">
        <v>173799287.33000001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0.58395357613653875</v>
      </c>
      <c r="C25" s="484">
        <f t="shared" ref="C25:D25" si="0">+C23/C22</f>
        <v>0.66124139015037098</v>
      </c>
      <c r="D25" s="484">
        <f t="shared" si="0"/>
        <v>0.12913113792046368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-0.58395357613653875</v>
      </c>
      <c r="C27" s="409">
        <f t="shared" ref="C27:D27" si="1">+C24-C25</f>
        <v>-0.66124139015037098</v>
      </c>
      <c r="D27" s="409">
        <f t="shared" si="1"/>
        <v>-0.12913113792046368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9266326867.4200001</v>
      </c>
      <c r="C34" s="87">
        <v>7920413789.2200003</v>
      </c>
      <c r="D34" s="87">
        <v>1345913078.2</v>
      </c>
    </row>
    <row r="35" spans="1:4" x14ac:dyDescent="0.2">
      <c r="A35" s="413" t="s">
        <v>50</v>
      </c>
      <c r="B35" s="82">
        <f>+C35+D35</f>
        <v>5490648145.6400003</v>
      </c>
      <c r="C35" s="92">
        <v>5258946662.0600004</v>
      </c>
      <c r="D35" s="92">
        <v>231701483.58000001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0.59253771469522398</v>
      </c>
      <c r="C37" s="484">
        <f>+C35/C34</f>
        <v>0.66397372687998157</v>
      </c>
      <c r="D37" s="484">
        <f t="shared" ref="D37" si="2">+D35/D34</f>
        <v>0.17215189252033528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0.59253771469522398</v>
      </c>
      <c r="C39" s="416">
        <f>+C37-C36</f>
        <v>0.66397372687998157</v>
      </c>
      <c r="D39" s="416">
        <f>+D37-D36</f>
        <v>0.17215189252033528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119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1811581749.5600002</v>
      </c>
      <c r="B55" s="208">
        <v>154069141.69</v>
      </c>
      <c r="C55" s="420">
        <v>1657512607.8699999</v>
      </c>
    </row>
    <row r="56" spans="1:4" x14ac:dyDescent="0.2">
      <c r="A56" s="421"/>
      <c r="B56" s="422">
        <f>+B55/A55</f>
        <v>8.5046750844901459E-2</v>
      </c>
      <c r="C56" s="422">
        <f>+C55/A55</f>
        <v>0.91495324915509835</v>
      </c>
    </row>
    <row r="58" spans="1:4" x14ac:dyDescent="0.2">
      <c r="D58" s="423"/>
    </row>
    <row r="70" spans="1:4" ht="30.75" x14ac:dyDescent="0.2">
      <c r="A70" s="410" t="s">
        <v>119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119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1811581749.5600002</v>
      </c>
      <c r="B91" s="430">
        <v>1513494184.6100001</v>
      </c>
      <c r="C91" s="420">
        <f>+A91-B91</f>
        <v>298087564.95000005</v>
      </c>
    </row>
    <row r="92" spans="1:4" x14ac:dyDescent="0.2">
      <c r="A92" s="421"/>
      <c r="B92" s="422">
        <f>+B91/A91</f>
        <v>0.83545453302209516</v>
      </c>
      <c r="C92" s="422">
        <f>+C91/A91</f>
        <v>0.16454546697790481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2:H115"/>
  <sheetViews>
    <sheetView topLeftCell="A54" zoomScale="85" zoomScaleNormal="85" workbookViewId="0">
      <selection activeCell="C92" sqref="C92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132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4" x14ac:dyDescent="0.55000000000000004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4" x14ac:dyDescent="0.2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8" x14ac:dyDescent="0.2">
      <c r="B19" s="409"/>
      <c r="C19" s="409"/>
      <c r="D19" s="409"/>
    </row>
    <row r="20" spans="1:8" ht="30.75" x14ac:dyDescent="0.2">
      <c r="A20" s="410" t="s">
        <v>133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10700527358.34</v>
      </c>
      <c r="C22" s="87">
        <v>9196229177.4200001</v>
      </c>
      <c r="D22" s="87">
        <v>1504298180.9200001</v>
      </c>
      <c r="F22" s="77"/>
      <c r="G22" s="87"/>
      <c r="H22" s="87"/>
    </row>
    <row r="23" spans="1:8" x14ac:dyDescent="0.2">
      <c r="A23" s="413" t="s">
        <v>7</v>
      </c>
      <c r="B23" s="80">
        <f>+C23+D23</f>
        <v>6754730640.8000002</v>
      </c>
      <c r="C23" s="90">
        <v>6317235388.8100004</v>
      </c>
      <c r="D23" s="90">
        <v>437495251.99000001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0.63125212567540956</v>
      </c>
      <c r="C25" s="484">
        <f t="shared" ref="C25:D25" si="0">+C23/C22</f>
        <v>0.68693757701483238</v>
      </c>
      <c r="D25" s="484">
        <f t="shared" si="0"/>
        <v>0.29083014095146764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-0.63125212567540956</v>
      </c>
      <c r="C27" s="409">
        <f t="shared" ref="C27:D27" si="1">+C24-C25</f>
        <v>-0.68693757701483238</v>
      </c>
      <c r="D27" s="409">
        <f t="shared" si="1"/>
        <v>-0.29083014095146764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10700527358.34</v>
      </c>
      <c r="C34" s="87">
        <v>9196229177.4200001</v>
      </c>
      <c r="D34" s="87">
        <v>1504298180.9200001</v>
      </c>
    </row>
    <row r="35" spans="1:4" x14ac:dyDescent="0.2">
      <c r="A35" s="413" t="s">
        <v>50</v>
      </c>
      <c r="B35" s="82">
        <f>+C35+D35</f>
        <v>7146744050.96</v>
      </c>
      <c r="C35" s="92">
        <v>6348295612.5100002</v>
      </c>
      <c r="D35" s="92">
        <v>798448438.45000005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0.66788708739572744</v>
      </c>
      <c r="C37" s="484">
        <f>+C35/C34</f>
        <v>0.69031507262751934</v>
      </c>
      <c r="D37" s="484">
        <f t="shared" ref="D37" si="2">+D35/D34</f>
        <v>0.5307780389401815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0.66788708739572744</v>
      </c>
      <c r="C39" s="416">
        <f>+C37-C36</f>
        <v>0.69031507262751934</v>
      </c>
      <c r="D39" s="416">
        <f>+D37-D36</f>
        <v>0.5307780389401815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134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1811812837.2</v>
      </c>
      <c r="B55" s="208">
        <v>460143947.92000002</v>
      </c>
      <c r="C55" s="420">
        <f>+A55-B55</f>
        <v>1351668889.28</v>
      </c>
    </row>
    <row r="56" spans="1:4" x14ac:dyDescent="0.2">
      <c r="A56" s="421"/>
      <c r="B56" s="422">
        <f>+B55/A55</f>
        <v>0.25396880873805522</v>
      </c>
      <c r="C56" s="422">
        <f>+C55/A55</f>
        <v>0.74603119126194473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20</vt:i4>
      </vt:variant>
      <vt:variant>
        <vt:lpstr>ช่วงที่มีชื่อ</vt:lpstr>
      </vt:variant>
      <vt:variant>
        <vt:i4>22</vt:i4>
      </vt:variant>
    </vt:vector>
  </HeadingPairs>
  <TitlesOfParts>
    <vt:vector size="42" baseType="lpstr">
      <vt:lpstr>กราฟ 24 10 66</vt:lpstr>
      <vt:lpstr>เป้าหมายปี 29.09.66</vt:lpstr>
      <vt:lpstr>เป้าหมายปี 24.10.66</vt:lpstr>
      <vt:lpstr>เป้าหมายปี 31.10.66</vt:lpstr>
      <vt:lpstr>เป้าหมายปี 20.11.66</vt:lpstr>
      <vt:lpstr>เป้าหมายปี 30.11.66</vt:lpstr>
      <vt:lpstr>เป้าหมายปี 7 12 66</vt:lpstr>
      <vt:lpstr>เป้าหมายปี 13 12 66</vt:lpstr>
      <vt:lpstr>เป้าหมายปี 19 12 66</vt:lpstr>
      <vt:lpstr>เป้าหมายปี 31 12 66</vt:lpstr>
      <vt:lpstr>เป้าหมายปี 18 01 67</vt:lpstr>
      <vt:lpstr>เป้าหมายปี 31 01 67</vt:lpstr>
      <vt:lpstr>กราฟ 31 1 67</vt:lpstr>
      <vt:lpstr>กราฟ 18 01 67</vt:lpstr>
      <vt:lpstr>กราฟ 31 12 66 </vt:lpstr>
      <vt:lpstr>กราฟ 19 12 66 </vt:lpstr>
      <vt:lpstr>กราฟ 7 12 66</vt:lpstr>
      <vt:lpstr>กราฟ 31 10 66</vt:lpstr>
      <vt:lpstr>กราฟ 30 11 66 </vt:lpstr>
      <vt:lpstr>Sheet1</vt:lpstr>
      <vt:lpstr>'เป้าหมายปี 13 12 66'!Print_Area</vt:lpstr>
      <vt:lpstr>'เป้าหมายปี 18 01 67'!Print_Area</vt:lpstr>
      <vt:lpstr>'เป้าหมายปี 19 12 66'!Print_Area</vt:lpstr>
      <vt:lpstr>'เป้าหมายปี 20.11.66'!Print_Area</vt:lpstr>
      <vt:lpstr>'เป้าหมายปี 24.10.66'!Print_Area</vt:lpstr>
      <vt:lpstr>'เป้าหมายปี 29.09.66'!Print_Area</vt:lpstr>
      <vt:lpstr>'เป้าหมายปี 30.11.66'!Print_Area</vt:lpstr>
      <vt:lpstr>'เป้าหมายปี 31 01 67'!Print_Area</vt:lpstr>
      <vt:lpstr>'เป้าหมายปี 31 12 66'!Print_Area</vt:lpstr>
      <vt:lpstr>'เป้าหมายปี 31.10.66'!Print_Area</vt:lpstr>
      <vt:lpstr>'เป้าหมายปี 7 12 66'!Print_Area</vt:lpstr>
      <vt:lpstr>'เป้าหมายปี 13 12 66'!Print_Titles</vt:lpstr>
      <vt:lpstr>'เป้าหมายปี 18 01 67'!Print_Titles</vt:lpstr>
      <vt:lpstr>'เป้าหมายปี 19 12 66'!Print_Titles</vt:lpstr>
      <vt:lpstr>'เป้าหมายปี 20.11.66'!Print_Titles</vt:lpstr>
      <vt:lpstr>'เป้าหมายปี 24.10.66'!Print_Titles</vt:lpstr>
      <vt:lpstr>'เป้าหมายปี 29.09.66'!Print_Titles</vt:lpstr>
      <vt:lpstr>'เป้าหมายปี 30.11.66'!Print_Titles</vt:lpstr>
      <vt:lpstr>'เป้าหมายปี 31 01 67'!Print_Titles</vt:lpstr>
      <vt:lpstr>'เป้าหมายปี 31 12 66'!Print_Titles</vt:lpstr>
      <vt:lpstr>'เป้าหมายปี 31.10.66'!Print_Titles</vt:lpstr>
      <vt:lpstr>'เป้าหมายปี 7 12 66'!Print_Titles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สุภาพร เลิศสุวรรณ์</dc:creator>
  <cp:lastModifiedBy>พิตะวัน วรภัทรกิจ</cp:lastModifiedBy>
  <cp:lastPrinted>2024-02-01T09:38:00Z</cp:lastPrinted>
  <dcterms:created xsi:type="dcterms:W3CDTF">2023-10-24T04:27:14Z</dcterms:created>
  <dcterms:modified xsi:type="dcterms:W3CDTF">2024-02-05T10:33:14Z</dcterms:modified>
</cp:coreProperties>
</file>