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ผลการใช้จ่าย 30มิย66" sheetId="1" r:id="rId1"/>
  </sheets>
  <definedNames>
    <definedName name="_xlnm.Print_Area" localSheetId="0">'ผลการใช้จ่าย 30มิย66'!$A$1:$O$37</definedName>
    <definedName name="_xlnm.Print_Titles" localSheetId="0">'ผลการใช้จ่าย 30มิย66'!$8:$9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I35" i="1"/>
  <c r="J35" i="1" s="1"/>
  <c r="F35" i="1"/>
  <c r="I32" i="1"/>
  <c r="M32" i="1" s="1"/>
  <c r="F32" i="1"/>
  <c r="J31" i="1"/>
  <c r="I31" i="1"/>
  <c r="M31" i="1" s="1"/>
  <c r="F31" i="1"/>
  <c r="E30" i="1"/>
  <c r="D30" i="1"/>
  <c r="C30" i="1"/>
  <c r="B30" i="1"/>
  <c r="I29" i="1"/>
  <c r="M29" i="1" s="1"/>
  <c r="F29" i="1"/>
  <c r="I28" i="1"/>
  <c r="M28" i="1" s="1"/>
  <c r="F28" i="1"/>
  <c r="I27" i="1"/>
  <c r="M27" i="1" s="1"/>
  <c r="F27" i="1"/>
  <c r="J26" i="1"/>
  <c r="I26" i="1"/>
  <c r="M26" i="1" s="1"/>
  <c r="F26" i="1"/>
  <c r="I25" i="1"/>
  <c r="J25" i="1" s="1"/>
  <c r="E25" i="1"/>
  <c r="D25" i="1"/>
  <c r="B25" i="1"/>
  <c r="C24" i="1"/>
  <c r="M22" i="1"/>
  <c r="I22" i="1"/>
  <c r="I20" i="1" s="1"/>
  <c r="F22" i="1"/>
  <c r="H22" i="1" s="1"/>
  <c r="M21" i="1"/>
  <c r="J21" i="1"/>
  <c r="L21" i="1" s="1"/>
  <c r="I21" i="1"/>
  <c r="F21" i="1"/>
  <c r="H21" i="1" s="1"/>
  <c r="E20" i="1"/>
  <c r="D20" i="1"/>
  <c r="B20" i="1"/>
  <c r="M20" i="1" s="1"/>
  <c r="I19" i="1"/>
  <c r="M19" i="1" s="1"/>
  <c r="I18" i="1"/>
  <c r="J18" i="1" s="1"/>
  <c r="L18" i="1" s="1"/>
  <c r="F18" i="1"/>
  <c r="H18" i="1" s="1"/>
  <c r="I17" i="1"/>
  <c r="J17" i="1" s="1"/>
  <c r="L17" i="1" s="1"/>
  <c r="F17" i="1"/>
  <c r="H17" i="1" s="1"/>
  <c r="E16" i="1"/>
  <c r="F16" i="1" s="1"/>
  <c r="H16" i="1" s="1"/>
  <c r="D16" i="1"/>
  <c r="I16" i="1" s="1"/>
  <c r="J16" i="1" s="1"/>
  <c r="L16" i="1" s="1"/>
  <c r="B16" i="1"/>
  <c r="I13" i="1"/>
  <c r="M13" i="1" s="1"/>
  <c r="F13" i="1"/>
  <c r="H13" i="1" s="1"/>
  <c r="I12" i="1"/>
  <c r="J12" i="1" s="1"/>
  <c r="L12" i="1" s="1"/>
  <c r="H12" i="1"/>
  <c r="F12" i="1"/>
  <c r="E11" i="1"/>
  <c r="D11" i="1"/>
  <c r="B11" i="1"/>
  <c r="E6" i="1"/>
  <c r="G6" i="1" s="1"/>
  <c r="I6" i="1" s="1"/>
  <c r="D6" i="1"/>
  <c r="F6" i="1" s="1"/>
  <c r="H6" i="1" s="1"/>
  <c r="E5" i="1"/>
  <c r="G5" i="1" s="1"/>
  <c r="I5" i="1" s="1"/>
  <c r="D5" i="1"/>
  <c r="F5" i="1" s="1"/>
  <c r="H5" i="1" s="1"/>
  <c r="G4" i="1"/>
  <c r="I4" i="1" s="1"/>
  <c r="F4" i="1"/>
  <c r="H4" i="1" s="1"/>
  <c r="E4" i="1"/>
  <c r="D4" i="1"/>
  <c r="J13" i="1" l="1"/>
  <c r="L13" i="1" s="1"/>
  <c r="F20" i="1"/>
  <c r="H20" i="1" s="1"/>
  <c r="M17" i="1"/>
  <c r="B24" i="1"/>
  <c r="M16" i="1"/>
  <c r="M18" i="1"/>
  <c r="J28" i="1"/>
  <c r="J20" i="1"/>
  <c r="L20" i="1" s="1"/>
  <c r="M25" i="1"/>
  <c r="M30" i="1"/>
  <c r="D24" i="1"/>
  <c r="I30" i="1"/>
  <c r="M12" i="1"/>
  <c r="J22" i="1"/>
  <c r="L22" i="1" s="1"/>
  <c r="J27" i="1"/>
  <c r="J29" i="1"/>
  <c r="J32" i="1"/>
  <c r="F11" i="1"/>
  <c r="H11" i="1" s="1"/>
  <c r="E24" i="1"/>
  <c r="F30" i="1"/>
  <c r="I11" i="1"/>
  <c r="J11" i="1" s="1"/>
  <c r="L11" i="1" s="1"/>
  <c r="F25" i="1"/>
  <c r="M11" i="1" l="1"/>
  <c r="I24" i="1"/>
  <c r="F24" i="1"/>
  <c r="J30" i="1"/>
  <c r="J24" i="1" l="1"/>
  <c r="M24" i="1"/>
</calcChain>
</file>

<file path=xl/sharedStrings.xml><?xml version="1.0" encoding="utf-8"?>
<sst xmlns="http://schemas.openxmlformats.org/spreadsheetml/2006/main" count="76" uniqueCount="47">
  <si>
    <t>เป้าหมายการเบิกจ่ายและการใช้จ่ายงบประมาณ พ.ศ. 2566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</si>
  <si>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</si>
  <si>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</si>
  <si>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</si>
  <si>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</si>
  <si>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</si>
  <si>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</si>
  <si>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</si>
  <si>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</si>
  <si>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</si>
  <si>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</si>
  <si>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2566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</si>
  <si>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</si>
  <si>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</si>
  <si>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</si>
  <si>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</si>
  <si>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</si>
  <si>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</si>
  <si>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>*/-
เป้าหมาย</t>
  </si>
  <si>
    <t>การใช้จ่าย (PO+เบิกจ่าย)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</si>
  <si>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</si>
  <si>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</si>
  <si>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</si>
  <si>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</si>
  <si>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</si>
  <si>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</t>
  </si>
  <si>
    <t>งบกรมจังหวัด</t>
  </si>
  <si>
    <t>งบกลุ่มจังหวัดภาคเหนือตอนบน 1</t>
  </si>
  <si>
    <t>0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</si>
  <si>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</si>
  <si>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</si>
  <si>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</si>
  <si>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</si>
  <si>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</si>
  <si>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</si>
  <si>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ปี 2566</t>
  </si>
  <si>
    <t>งบกลาง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</si>
  <si>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</si>
  <si>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</si>
  <si>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</si>
  <si>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</si>
  <si>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</si>
  <si>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</si>
  <si>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</si>
  <si>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65</t>
  </si>
  <si>
    <t>ที่มา : ระบบการบริหารการเงินการคลังภาครัฐแบบอิเล็กทรอนิกส์ใหม่  (New GFMIS Thai)</t>
  </si>
  <si>
    <t>ข้อมูล ณ 30 มิถุนายน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</si>
</sst>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1"/>
      <color rgb="FF00B050"/>
      <name val="Tahoma"/>
      <family val="2"/>
      <scheme val="major"/>
    </font>
    <font>
      <b/>
      <sz val="11"/>
      <color rgb="FF009A46"/>
      <name val="Tahoma"/>
      <family val="2"/>
      <scheme val="major"/>
    </font>
    <font>
      <sz val="11"/>
      <color rgb="FF00B050"/>
      <name val="Tahoma"/>
      <family val="2"/>
      <scheme val="major"/>
    </font>
    <font>
      <sz val="11"/>
      <color rgb="FF009A46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2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5" xfId="1" applyNumberFormat="1" applyFont="1" applyFill="1" applyBorder="1" applyAlignment="1">
      <alignment horizontal="center" vertical="center"/>
    </xf>
    <xf numFmtId="187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87" fontId="4" fillId="2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7" fontId="3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2" fontId="3" fillId="0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right" vertical="center"/>
    </xf>
    <xf numFmtId="2" fontId="4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Alignment="1">
      <alignment vertical="center"/>
    </xf>
    <xf numFmtId="43" fontId="3" fillId="0" borderId="0" xfId="1" applyFont="1" applyFill="1" applyAlignment="1">
      <alignment horizontal="left" vertical="center"/>
    </xf>
    <xf numFmtId="187" fontId="3" fillId="0" borderId="0" xfId="1" applyNumberFormat="1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187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187" fontId="3" fillId="3" borderId="13" xfId="0" applyNumberFormat="1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87" fontId="3" fillId="3" borderId="15" xfId="0" applyNumberFormat="1" applyFont="1" applyFill="1" applyBorder="1" applyAlignment="1">
      <alignment vertical="center"/>
    </xf>
    <xf numFmtId="187" fontId="3" fillId="3" borderId="14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left" vertical="center"/>
    </xf>
    <xf numFmtId="187" fontId="4" fillId="0" borderId="18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17" xfId="1" applyNumberFormat="1" applyFont="1" applyFill="1" applyBorder="1" applyAlignment="1">
      <alignment vertical="center" readingOrder="1"/>
    </xf>
    <xf numFmtId="187" fontId="4" fillId="0" borderId="20" xfId="1" applyNumberFormat="1" applyFont="1" applyFill="1" applyBorder="1" applyAlignment="1">
      <alignment horizontal="right" vertical="center" readingOrder="1"/>
    </xf>
    <xf numFmtId="43" fontId="4" fillId="0" borderId="19" xfId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187" fontId="4" fillId="0" borderId="22" xfId="1" applyNumberFormat="1" applyFont="1" applyFill="1" applyBorder="1" applyAlignment="1">
      <alignment horizontal="right" vertical="center"/>
    </xf>
    <xf numFmtId="2" fontId="7" fillId="0" borderId="17" xfId="1" applyNumberFormat="1" applyFont="1" applyFill="1" applyBorder="1" applyAlignment="1">
      <alignment horizontal="center" vertical="center"/>
    </xf>
    <xf numFmtId="187" fontId="4" fillId="0" borderId="18" xfId="1" applyNumberFormat="1" applyFont="1" applyFill="1" applyBorder="1" applyAlignment="1">
      <alignment horizontal="right" vertical="center"/>
    </xf>
    <xf numFmtId="1" fontId="3" fillId="0" borderId="23" xfId="0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87" fontId="3" fillId="0" borderId="24" xfId="1" applyNumberFormat="1" applyFont="1" applyBorder="1" applyAlignment="1">
      <alignment vertical="center"/>
    </xf>
    <xf numFmtId="187" fontId="3" fillId="4" borderId="19" xfId="0" applyNumberFormat="1" applyFont="1" applyFill="1" applyBorder="1" applyAlignment="1">
      <alignment horizontal="right" vertical="center"/>
    </xf>
    <xf numFmtId="187" fontId="3" fillId="0" borderId="25" xfId="1" applyNumberFormat="1" applyFont="1" applyBorder="1" applyAlignment="1">
      <alignment vertical="center"/>
    </xf>
    <xf numFmtId="187" fontId="3" fillId="0" borderId="26" xfId="1" applyNumberFormat="1" applyFont="1" applyBorder="1" applyAlignment="1">
      <alignment vertical="center"/>
    </xf>
    <xf numFmtId="43" fontId="3" fillId="0" borderId="19" xfId="1" applyFont="1" applyFill="1" applyBorder="1" applyAlignment="1">
      <alignment horizontal="center" vertical="center"/>
    </xf>
    <xf numFmtId="2" fontId="3" fillId="0" borderId="19" xfId="1" applyNumberFormat="1" applyFont="1" applyFill="1" applyBorder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187" fontId="3" fillId="0" borderId="22" xfId="1" applyNumberFormat="1" applyFont="1" applyFill="1" applyBorder="1" applyAlignment="1">
      <alignment horizontal="right" vertical="center"/>
    </xf>
    <xf numFmtId="2" fontId="9" fillId="0" borderId="17" xfId="1" applyNumberFormat="1" applyFont="1" applyFill="1" applyBorder="1" applyAlignment="1">
      <alignment horizontal="center" vertical="center"/>
    </xf>
    <xf numFmtId="187" fontId="3" fillId="0" borderId="18" xfId="1" applyNumberFormat="1" applyFont="1" applyFill="1" applyBorder="1" applyAlignment="1">
      <alignment horizontal="right" vertical="center"/>
    </xf>
    <xf numFmtId="1" fontId="3" fillId="0" borderId="0" xfId="0" applyNumberFormat="1" applyFont="1" applyFill="1" applyAlignment="1">
      <alignment horizontal="center" vertical="center"/>
    </xf>
    <xf numFmtId="2" fontId="8" fillId="0" borderId="17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87" fontId="3" fillId="0" borderId="27" xfId="0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28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1" applyNumberFormat="1" applyFont="1" applyFill="1" applyAlignment="1">
      <alignment horizontal="center" vertical="center"/>
    </xf>
    <xf numFmtId="187" fontId="3" fillId="0" borderId="27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43" fontId="3" fillId="0" borderId="28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left" vertical="center"/>
    </xf>
    <xf numFmtId="187" fontId="11" fillId="0" borderId="10" xfId="0" applyNumberFormat="1" applyFont="1" applyFill="1" applyBorder="1" applyAlignment="1">
      <alignment horizontal="right" vertical="center" wrapText="1" readingOrder="1"/>
    </xf>
    <xf numFmtId="4" fontId="11" fillId="0" borderId="6" xfId="0" applyNumberFormat="1" applyFont="1" applyFill="1" applyBorder="1" applyAlignment="1">
      <alignment horizontal="right" vertical="center" wrapText="1" readingOrder="1"/>
    </xf>
    <xf numFmtId="187" fontId="11" fillId="0" borderId="11" xfId="0" applyNumberFormat="1" applyFont="1" applyFill="1" applyBorder="1" applyAlignment="1">
      <alignment horizontal="right" vertical="center" wrapText="1" readingOrder="1"/>
    </xf>
    <xf numFmtId="187" fontId="11" fillId="0" borderId="4" xfId="0" applyNumberFormat="1" applyFont="1" applyFill="1" applyBorder="1" applyAlignment="1">
      <alignment horizontal="right" vertical="center" wrapText="1" readingOrder="1"/>
    </xf>
    <xf numFmtId="2" fontId="11" fillId="0" borderId="6" xfId="1" applyNumberFormat="1" applyFont="1" applyFill="1" applyBorder="1" applyAlignment="1">
      <alignment horizontal="center" vertical="center"/>
    </xf>
    <xf numFmtId="187" fontId="11" fillId="0" borderId="6" xfId="1" applyNumberFormat="1" applyFont="1" applyFill="1" applyBorder="1" applyAlignment="1">
      <alignment horizontal="center" vertical="center"/>
    </xf>
    <xf numFmtId="187" fontId="11" fillId="0" borderId="3" xfId="1" applyNumberFormat="1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center" vertical="center"/>
    </xf>
    <xf numFmtId="10" fontId="11" fillId="0" borderId="6" xfId="2" applyNumberFormat="1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 vertical="center" wrapText="1"/>
    </xf>
    <xf numFmtId="4" fontId="11" fillId="0" borderId="11" xfId="1" applyNumberFormat="1" applyFont="1" applyFill="1" applyBorder="1" applyAlignment="1">
      <alignment horizontal="right" vertical="center" wrapText="1"/>
    </xf>
    <xf numFmtId="187" fontId="11" fillId="0" borderId="4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 wrapText="1" readingOrder="1"/>
    </xf>
    <xf numFmtId="187" fontId="10" fillId="0" borderId="6" xfId="1" applyNumberFormat="1" applyFont="1" applyFill="1" applyBorder="1" applyAlignment="1">
      <alignment horizontal="right" vertical="center" wrapText="1" readingOrder="1"/>
    </xf>
    <xf numFmtId="187" fontId="10" fillId="0" borderId="11" xfId="1" applyNumberFormat="1" applyFont="1" applyFill="1" applyBorder="1" applyAlignment="1">
      <alignment horizontal="right" vertical="center" wrapText="1" readingOrder="1"/>
    </xf>
    <xf numFmtId="187" fontId="10" fillId="0" borderId="4" xfId="1" applyNumberFormat="1" applyFont="1" applyFill="1" applyBorder="1" applyAlignment="1">
      <alignment horizontal="right" vertical="center" wrapText="1" readingOrder="1"/>
    </xf>
    <xf numFmtId="2" fontId="10" fillId="0" borderId="6" xfId="1" applyNumberFormat="1" applyFont="1" applyFill="1" applyBorder="1" applyAlignment="1">
      <alignment horizontal="center" vertical="center"/>
    </xf>
    <xf numFmtId="2" fontId="10" fillId="0" borderId="19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187" fontId="10" fillId="0" borderId="10" xfId="1" applyNumberFormat="1" applyFont="1" applyFill="1" applyBorder="1" applyAlignment="1">
      <alignment horizontal="right" vertical="center"/>
    </xf>
    <xf numFmtId="2" fontId="10" fillId="0" borderId="11" xfId="1" applyNumberFormat="1" applyFont="1" applyFill="1" applyBorder="1" applyAlignment="1">
      <alignment horizontal="center" vertical="center"/>
    </xf>
    <xf numFmtId="187" fontId="10" fillId="0" borderId="4" xfId="1" applyNumberFormat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87" fontId="11" fillId="0" borderId="29" xfId="1" applyNumberFormat="1" applyFont="1" applyBorder="1" applyAlignment="1">
      <alignment horizontal="right" vertical="center" wrapText="1"/>
    </xf>
    <xf numFmtId="187" fontId="11" fillId="0" borderId="6" xfId="1" applyNumberFormat="1" applyFont="1" applyFill="1" applyBorder="1" applyAlignment="1">
      <alignment horizontal="right" vertical="center" wrapText="1" readingOrder="1"/>
    </xf>
    <xf numFmtId="187" fontId="11" fillId="0" borderId="30" xfId="1" applyNumberFormat="1" applyFont="1" applyBorder="1" applyAlignment="1">
      <alignment horizontal="right" vertical="center" wrapText="1"/>
    </xf>
    <xf numFmtId="187" fontId="11" fillId="0" borderId="31" xfId="1" applyNumberFormat="1" applyFont="1" applyBorder="1" applyAlignment="1">
      <alignment horizontal="right" vertical="center" wrapText="1"/>
    </xf>
    <xf numFmtId="2" fontId="11" fillId="0" borderId="19" xfId="1" applyNumberFormat="1" applyFont="1" applyFill="1" applyBorder="1" applyAlignment="1">
      <alignment horizontal="center" vertical="center"/>
    </xf>
    <xf numFmtId="2" fontId="11" fillId="0" borderId="3" xfId="1" applyNumberFormat="1" applyFont="1" applyFill="1" applyBorder="1" applyAlignment="1">
      <alignment horizontal="center" vertical="center"/>
    </xf>
    <xf numFmtId="187" fontId="11" fillId="0" borderId="10" xfId="1" applyNumberFormat="1" applyFont="1" applyFill="1" applyBorder="1" applyAlignment="1">
      <alignment horizontal="right" vertical="center"/>
    </xf>
    <xf numFmtId="2" fontId="11" fillId="0" borderId="11" xfId="1" applyNumberFormat="1" applyFont="1" applyFill="1" applyBorder="1" applyAlignment="1">
      <alignment horizontal="center" vertical="center"/>
    </xf>
    <xf numFmtId="187" fontId="11" fillId="0" borderId="4" xfId="1" applyNumberFormat="1" applyFont="1" applyFill="1" applyBorder="1" applyAlignment="1">
      <alignment horizontal="right" vertical="center"/>
    </xf>
    <xf numFmtId="187" fontId="11" fillId="0" borderId="32" xfId="1" applyNumberFormat="1" applyFont="1" applyBorder="1" applyAlignment="1">
      <alignment horizontal="right" vertical="center" wrapText="1"/>
    </xf>
    <xf numFmtId="187" fontId="11" fillId="0" borderId="6" xfId="0" applyNumberFormat="1" applyFont="1" applyFill="1" applyBorder="1" applyAlignment="1">
      <alignment horizontal="right" vertical="center" wrapText="1" readingOrder="1"/>
    </xf>
    <xf numFmtId="187" fontId="11" fillId="0" borderId="4" xfId="1" applyNumberFormat="1" applyFont="1" applyFill="1" applyBorder="1" applyAlignment="1">
      <alignment horizontal="center" vertical="center"/>
    </xf>
    <xf numFmtId="187" fontId="10" fillId="0" borderId="4" xfId="0" applyNumberFormat="1" applyFont="1" applyFill="1" applyBorder="1" applyAlignment="1">
      <alignment horizontal="right" vertical="center" wrapText="1" readingOrder="1"/>
    </xf>
    <xf numFmtId="187" fontId="11" fillId="0" borderId="31" xfId="0" applyNumberFormat="1" applyFont="1" applyBorder="1" applyAlignment="1">
      <alignment horizontal="right" vertical="center" wrapText="1"/>
    </xf>
    <xf numFmtId="0" fontId="4" fillId="5" borderId="21" xfId="0" applyFont="1" applyFill="1" applyBorder="1" applyAlignment="1">
      <alignment vertical="center"/>
    </xf>
    <xf numFmtId="187" fontId="3" fillId="5" borderId="18" xfId="0" applyNumberFormat="1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2" fontId="3" fillId="5" borderId="18" xfId="0" applyNumberFormat="1" applyFont="1" applyFill="1" applyBorder="1" applyAlignment="1">
      <alignment vertical="center"/>
    </xf>
    <xf numFmtId="187" fontId="4" fillId="5" borderId="18" xfId="1" applyNumberFormat="1" applyFont="1" applyFill="1" applyBorder="1" applyAlignment="1">
      <alignment horizontal="right" vertical="center"/>
    </xf>
    <xf numFmtId="0" fontId="3" fillId="5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lef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17" xfId="1" applyNumberFormat="1" applyFont="1" applyFill="1" applyBorder="1" applyAlignment="1">
      <alignment horizontal="right" vertical="center"/>
    </xf>
    <xf numFmtId="187" fontId="4" fillId="0" borderId="20" xfId="1" applyNumberFormat="1" applyFont="1" applyFill="1" applyBorder="1" applyAlignment="1">
      <alignment horizontal="right" vertical="center"/>
    </xf>
    <xf numFmtId="4" fontId="4" fillId="0" borderId="19" xfId="1" applyNumberFormat="1" applyFont="1" applyFill="1" applyBorder="1" applyAlignment="1">
      <alignment horizontal="center" vertical="center"/>
    </xf>
    <xf numFmtId="4" fontId="4" fillId="0" borderId="21" xfId="1" applyNumberFormat="1" applyFont="1" applyFill="1" applyBorder="1" applyAlignment="1">
      <alignment horizontal="center" vertical="center"/>
    </xf>
    <xf numFmtId="2" fontId="4" fillId="0" borderId="17" xfId="1" applyNumberFormat="1" applyFont="1" applyFill="1" applyBorder="1" applyAlignment="1">
      <alignment horizontal="center" vertical="center"/>
    </xf>
    <xf numFmtId="43" fontId="3" fillId="0" borderId="19" xfId="0" applyNumberFormat="1" applyFont="1" applyFill="1" applyBorder="1" applyAlignment="1">
      <alignment vertical="center"/>
    </xf>
    <xf numFmtId="43" fontId="3" fillId="0" borderId="0" xfId="1" applyFont="1" applyFill="1" applyAlignment="1">
      <alignment vertical="center"/>
    </xf>
    <xf numFmtId="2" fontId="4" fillId="0" borderId="20" xfId="1" applyNumberFormat="1" applyFont="1" applyFill="1" applyBorder="1" applyAlignment="1">
      <alignment horizontal="center" vertical="center"/>
    </xf>
    <xf numFmtId="4" fontId="4" fillId="0" borderId="17" xfId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43" fontId="4" fillId="0" borderId="0" xfId="1" applyFont="1" applyFill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17" xfId="1" applyNumberFormat="1" applyFont="1" applyFill="1" applyBorder="1" applyAlignment="1">
      <alignment horizontal="right" vertical="center"/>
    </xf>
    <xf numFmtId="187" fontId="3" fillId="0" borderId="20" xfId="1" applyNumberFormat="1" applyFont="1" applyFill="1" applyBorder="1" applyAlignment="1">
      <alignment horizontal="right" vertical="center"/>
    </xf>
    <xf numFmtId="4" fontId="3" fillId="0" borderId="19" xfId="1" applyNumberFormat="1" applyFont="1" applyFill="1" applyBorder="1" applyAlignment="1">
      <alignment horizontal="center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187" fontId="3" fillId="0" borderId="22" xfId="3" applyNumberFormat="1" applyFont="1" applyBorder="1" applyAlignment="1">
      <alignment vertical="center"/>
    </xf>
    <xf numFmtId="187" fontId="3" fillId="0" borderId="17" xfId="3" applyNumberFormat="1" applyFont="1" applyBorder="1" applyAlignment="1">
      <alignment vertical="center"/>
    </xf>
    <xf numFmtId="187" fontId="3" fillId="0" borderId="22" xfId="1" applyNumberFormat="1" applyFont="1" applyBorder="1" applyAlignment="1">
      <alignment vertical="center"/>
    </xf>
    <xf numFmtId="2" fontId="3" fillId="0" borderId="17" xfId="1" applyNumberFormat="1" applyFont="1" applyBorder="1" applyAlignment="1">
      <alignment vertical="center"/>
    </xf>
    <xf numFmtId="187" fontId="3" fillId="0" borderId="0" xfId="1" applyNumberFormat="1" applyFont="1" applyAlignment="1">
      <alignment vertical="center"/>
    </xf>
    <xf numFmtId="4" fontId="3" fillId="0" borderId="33" xfId="1" applyNumberFormat="1" applyFont="1" applyFill="1" applyBorder="1" applyAlignment="1">
      <alignment horizontal="center" vertical="center"/>
    </xf>
    <xf numFmtId="2" fontId="3" fillId="0" borderId="17" xfId="1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vertical="center"/>
    </xf>
    <xf numFmtId="187" fontId="4" fillId="6" borderId="18" xfId="0" applyNumberFormat="1" applyFont="1" applyFill="1" applyBorder="1" applyAlignment="1">
      <alignment horizontal="left" vertical="center"/>
    </xf>
    <xf numFmtId="0" fontId="4" fillId="6" borderId="18" xfId="0" applyFont="1" applyFill="1" applyBorder="1" applyAlignment="1">
      <alignment horizontal="left" vertical="center"/>
    </xf>
    <xf numFmtId="0" fontId="10" fillId="6" borderId="18" xfId="0" applyFont="1" applyFill="1" applyBorder="1" applyAlignment="1">
      <alignment horizontal="left" vertical="center"/>
    </xf>
    <xf numFmtId="187" fontId="4" fillId="6" borderId="18" xfId="0" applyNumberFormat="1" applyFont="1" applyFill="1" applyBorder="1" applyAlignment="1">
      <alignment horizontal="right" vertical="center"/>
    </xf>
    <xf numFmtId="0" fontId="4" fillId="6" borderId="20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187" fontId="4" fillId="0" borderId="19" xfId="1" applyNumberFormat="1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187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187" fontId="13" fillId="0" borderId="6" xfId="0" applyNumberFormat="1" applyFont="1" applyFill="1" applyBorder="1" applyAlignment="1">
      <alignment horizontal="right" vertical="center"/>
    </xf>
    <xf numFmtId="187" fontId="13" fillId="0" borderId="6" xfId="3" applyNumberFormat="1" applyFont="1" applyFill="1" applyBorder="1" applyAlignment="1">
      <alignment horizontal="center" vertical="center"/>
    </xf>
    <xf numFmtId="187" fontId="13" fillId="0" borderId="6" xfId="3" applyNumberFormat="1" applyFont="1" applyFill="1" applyBorder="1" applyAlignment="1">
      <alignment horizontal="right" vertical="center"/>
    </xf>
    <xf numFmtId="43" fontId="3" fillId="0" borderId="35" xfId="1" applyFont="1" applyFill="1" applyBorder="1" applyAlignment="1">
      <alignment horizontal="center" vertical="center"/>
    </xf>
    <xf numFmtId="187" fontId="3" fillId="0" borderId="35" xfId="1" applyNumberFormat="1" applyFont="1" applyFill="1" applyBorder="1" applyAlignment="1">
      <alignment horizontal="right" vertical="center"/>
    </xf>
    <xf numFmtId="2" fontId="3" fillId="0" borderId="35" xfId="1" applyNumberFormat="1" applyFont="1" applyFill="1" applyBorder="1" applyAlignment="1">
      <alignment horizontal="center" vertical="center"/>
    </xf>
    <xf numFmtId="187" fontId="3" fillId="0" borderId="3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center" vertical="center"/>
    </xf>
  </cellXfs>
  <cellStyles count="4">
    <cellStyle name="เครื่องหมายจุลภาค" xfId="1" builtinId="3"/>
    <cellStyle name="ปกติ" xfId="0" builtinId="0"/>
    <cellStyle name="ปกติ 2" xfId="3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8"/>
  <sheetViews>
    <sheetView tabSelected="1" zoomScale="80" zoomScaleNormal="80" workbookViewId="0">
      <selection activeCell="E51" sqref="E51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10" customWidth="1"/>
    <col min="4" max="4" width="12.125" style="4" customWidth="1"/>
    <col min="5" max="5" width="12.25" style="4" customWidth="1"/>
    <col min="6" max="6" width="10.625" style="211" customWidth="1"/>
    <col min="7" max="7" width="8.625" style="3" customWidth="1"/>
    <col min="8" max="8" width="8.875" style="3" customWidth="1"/>
    <col min="9" max="9" width="12.75" style="36" customWidth="1"/>
    <col min="10" max="10" width="10.375" style="3" bestFit="1" customWidth="1"/>
    <col min="11" max="11" width="8.5" style="3" customWidth="1"/>
    <col min="12" max="12" width="9" style="3" customWidth="1"/>
    <col min="13" max="13" width="14" style="4" customWidth="1"/>
    <col min="14" max="14" width="8.375" style="3" customWidth="1"/>
    <col min="15" max="15" width="6.625" style="3" customWidth="1"/>
    <col min="16" max="16" width="7" style="3" bestFit="1" customWidth="1"/>
    <col min="17" max="17" width="20.5" style="3" bestFit="1" customWidth="1"/>
    <col min="18" max="18" width="6.125" style="3" customWidth="1"/>
    <col min="19" max="16384" width="9" style="3"/>
  </cols>
  <sheetData>
    <row r="1" spans="1:18" ht="2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8" ht="20.25" customHeight="1" x14ac:dyDescent="0.2">
      <c r="A2" s="5" t="s">
        <v>1</v>
      </c>
      <c r="B2" s="6" t="s">
        <v>2</v>
      </c>
      <c r="C2" s="7"/>
      <c r="D2" s="6" t="s">
        <v>3</v>
      </c>
      <c r="E2" s="7"/>
      <c r="F2" s="6" t="s">
        <v>4</v>
      </c>
      <c r="G2" s="7"/>
      <c r="H2" s="8" t="s">
        <v>5</v>
      </c>
      <c r="I2" s="9"/>
      <c r="J2" s="2"/>
    </row>
    <row r="3" spans="1:18" s="16" customFormat="1" ht="20.25" customHeight="1" x14ac:dyDescent="0.2">
      <c r="A3" s="10"/>
      <c r="B3" s="11" t="s">
        <v>6</v>
      </c>
      <c r="C3" s="12" t="s">
        <v>7</v>
      </c>
      <c r="D3" s="11" t="s">
        <v>6</v>
      </c>
      <c r="E3" s="11" t="s">
        <v>7</v>
      </c>
      <c r="F3" s="12" t="s">
        <v>6</v>
      </c>
      <c r="G3" s="13" t="s">
        <v>7</v>
      </c>
      <c r="H3" s="14" t="s">
        <v>6</v>
      </c>
      <c r="I3" s="15" t="s">
        <v>7</v>
      </c>
      <c r="J3" s="2"/>
      <c r="M3" s="17"/>
    </row>
    <row r="4" spans="1:18" ht="20.25" customHeight="1" x14ac:dyDescent="0.2">
      <c r="A4" s="18" t="s">
        <v>8</v>
      </c>
      <c r="B4" s="19">
        <v>32</v>
      </c>
      <c r="C4" s="19">
        <v>34.08</v>
      </c>
      <c r="D4" s="19">
        <f>20+32</f>
        <v>52</v>
      </c>
      <c r="E4" s="19">
        <f>+C4+22.16</f>
        <v>56.239999999999995</v>
      </c>
      <c r="F4" s="19">
        <f>23+D4</f>
        <v>75</v>
      </c>
      <c r="G4" s="19">
        <f>+E4+25.5</f>
        <v>81.739999999999995</v>
      </c>
      <c r="H4" s="20">
        <f>18+F4</f>
        <v>93</v>
      </c>
      <c r="I4" s="21">
        <f>+G4+18.26</f>
        <v>100</v>
      </c>
      <c r="J4" s="22"/>
    </row>
    <row r="5" spans="1:18" ht="20.25" customHeight="1" x14ac:dyDescent="0.2">
      <c r="A5" s="23" t="s">
        <v>9</v>
      </c>
      <c r="B5" s="24">
        <v>35</v>
      </c>
      <c r="C5" s="24">
        <v>35.33</v>
      </c>
      <c r="D5" s="24">
        <f>20+35</f>
        <v>55</v>
      </c>
      <c r="E5" s="24">
        <f>20.45+C5</f>
        <v>55.78</v>
      </c>
      <c r="F5" s="24">
        <f>25+D5</f>
        <v>80</v>
      </c>
      <c r="G5" s="24">
        <f>25.98+E5</f>
        <v>81.760000000000005</v>
      </c>
      <c r="H5" s="25">
        <f>18+F5</f>
        <v>98</v>
      </c>
      <c r="I5" s="26">
        <f>18.24+G5</f>
        <v>100</v>
      </c>
      <c r="J5" s="22"/>
    </row>
    <row r="6" spans="1:18" ht="20.25" customHeight="1" x14ac:dyDescent="0.2">
      <c r="A6" s="27" t="s">
        <v>10</v>
      </c>
      <c r="B6" s="28">
        <v>19</v>
      </c>
      <c r="C6" s="28">
        <v>28.96</v>
      </c>
      <c r="D6" s="28">
        <f>20+19</f>
        <v>39</v>
      </c>
      <c r="E6" s="28">
        <f>29.19+C6</f>
        <v>58.150000000000006</v>
      </c>
      <c r="F6" s="28">
        <f>+D6+18</f>
        <v>57</v>
      </c>
      <c r="G6" s="28">
        <f>23.5+E6</f>
        <v>81.650000000000006</v>
      </c>
      <c r="H6" s="29">
        <f>18+F6</f>
        <v>75</v>
      </c>
      <c r="I6" s="30">
        <f>18.35+G6</f>
        <v>100</v>
      </c>
      <c r="J6" s="22"/>
    </row>
    <row r="7" spans="1:18" ht="20.25" customHeight="1" x14ac:dyDescent="0.2">
      <c r="A7" s="31" t="s">
        <v>11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8" ht="20.25" customHeight="1" x14ac:dyDescent="0.2">
      <c r="A8" s="32"/>
      <c r="B8" s="33"/>
      <c r="C8" s="34"/>
      <c r="D8" s="33"/>
      <c r="E8" s="33"/>
      <c r="F8" s="35"/>
      <c r="L8" s="37"/>
      <c r="M8" s="38" t="s">
        <v>12</v>
      </c>
    </row>
    <row r="9" spans="1:18" s="51" customFormat="1" ht="25.5" customHeight="1" x14ac:dyDescent="0.2">
      <c r="A9" s="39" t="s">
        <v>1</v>
      </c>
      <c r="B9" s="40" t="s">
        <v>13</v>
      </c>
      <c r="C9" s="41" t="s">
        <v>14</v>
      </c>
      <c r="D9" s="42" t="s">
        <v>15</v>
      </c>
      <c r="E9" s="43" t="s">
        <v>6</v>
      </c>
      <c r="F9" s="44" t="s">
        <v>16</v>
      </c>
      <c r="G9" s="44" t="s">
        <v>17</v>
      </c>
      <c r="H9" s="45" t="s">
        <v>18</v>
      </c>
      <c r="I9" s="40" t="s">
        <v>19</v>
      </c>
      <c r="J9" s="44" t="s">
        <v>20</v>
      </c>
      <c r="K9" s="44" t="s">
        <v>17</v>
      </c>
      <c r="L9" s="46" t="s">
        <v>21</v>
      </c>
      <c r="M9" s="47" t="s">
        <v>22</v>
      </c>
      <c r="N9" s="48" t="s">
        <v>23</v>
      </c>
      <c r="O9" s="49" t="s">
        <v>24</v>
      </c>
      <c r="P9" s="50"/>
    </row>
    <row r="10" spans="1:18" ht="20.25" customHeight="1" x14ac:dyDescent="0.2">
      <c r="A10" s="52" t="s">
        <v>25</v>
      </c>
      <c r="B10" s="53"/>
      <c r="C10" s="54"/>
      <c r="D10" s="55"/>
      <c r="E10" s="56"/>
      <c r="F10" s="54"/>
      <c r="G10" s="54"/>
      <c r="H10" s="54"/>
      <c r="I10" s="53"/>
      <c r="J10" s="54"/>
      <c r="K10" s="54"/>
      <c r="L10" s="57"/>
      <c r="M10" s="56"/>
      <c r="N10" s="58"/>
      <c r="O10" s="59"/>
      <c r="P10" s="22"/>
    </row>
    <row r="11" spans="1:18" s="74" customFormat="1" ht="20.25" customHeight="1" x14ac:dyDescent="0.2">
      <c r="A11" s="60" t="s">
        <v>8</v>
      </c>
      <c r="B11" s="61">
        <f>+B12+B13</f>
        <v>27506245465.449997</v>
      </c>
      <c r="C11" s="62"/>
      <c r="D11" s="63">
        <f t="shared" ref="D11" si="0">+D12+D13</f>
        <v>2465409960.4000001</v>
      </c>
      <c r="E11" s="64">
        <f>+E12+E13</f>
        <v>21993989171.25</v>
      </c>
      <c r="F11" s="65">
        <f>+E11*100/B11</f>
        <v>79.959982902341864</v>
      </c>
      <c r="G11" s="66">
        <v>93</v>
      </c>
      <c r="H11" s="67">
        <f>+F11-G11</f>
        <v>-13.040017097658136</v>
      </c>
      <c r="I11" s="68">
        <f>+I12+I13</f>
        <v>24459399131.650002</v>
      </c>
      <c r="J11" s="66">
        <f>+I11*100/B11</f>
        <v>88.923074442758548</v>
      </c>
      <c r="K11" s="66">
        <v>100</v>
      </c>
      <c r="L11" s="69">
        <f>+J11-K11</f>
        <v>-11.076925557241452</v>
      </c>
      <c r="M11" s="70">
        <f>+B11-I11</f>
        <v>3046846333.7999954</v>
      </c>
      <c r="N11" s="71">
        <v>2</v>
      </c>
      <c r="O11" s="71">
        <v>2</v>
      </c>
      <c r="P11" s="32"/>
      <c r="Q11" s="72"/>
      <c r="R11" s="73"/>
    </row>
    <row r="12" spans="1:18" ht="20.25" customHeight="1" x14ac:dyDescent="0.2">
      <c r="A12" s="75" t="s">
        <v>9</v>
      </c>
      <c r="B12" s="76">
        <v>17226814454.139999</v>
      </c>
      <c r="C12" s="77"/>
      <c r="D12" s="78">
        <v>83932482.849999994</v>
      </c>
      <c r="E12" s="79">
        <v>15373883945.1</v>
      </c>
      <c r="F12" s="80">
        <f>+E12*100/B12</f>
        <v>89.243916720803256</v>
      </c>
      <c r="G12" s="81">
        <v>98</v>
      </c>
      <c r="H12" s="82">
        <f>+F12-G12</f>
        <v>-8.7560832791967442</v>
      </c>
      <c r="I12" s="83">
        <f>+D12+E12</f>
        <v>15457816427.950001</v>
      </c>
      <c r="J12" s="81">
        <f t="shared" ref="J12:J13" si="1">+I12*100/B12</f>
        <v>89.731136706096763</v>
      </c>
      <c r="K12" s="81">
        <v>100</v>
      </c>
      <c r="L12" s="84">
        <f t="shared" ref="L12:L13" si="2">+J12-K12</f>
        <v>-10.268863293903237</v>
      </c>
      <c r="M12" s="85">
        <f>+B12-I12</f>
        <v>1768998026.1899986</v>
      </c>
      <c r="N12" s="71"/>
      <c r="O12" s="71"/>
      <c r="P12" s="86"/>
      <c r="Q12" s="72"/>
    </row>
    <row r="13" spans="1:18" ht="20.25" customHeight="1" x14ac:dyDescent="0.2">
      <c r="A13" s="75" t="s">
        <v>10</v>
      </c>
      <c r="B13" s="76">
        <v>10279431011.309999</v>
      </c>
      <c r="C13" s="77"/>
      <c r="D13" s="78">
        <v>2381477477.5500002</v>
      </c>
      <c r="E13" s="79">
        <v>6620105226.1499996</v>
      </c>
      <c r="F13" s="80">
        <f>+E13*100/B13</f>
        <v>64.401475323548482</v>
      </c>
      <c r="G13" s="81">
        <v>75</v>
      </c>
      <c r="H13" s="82">
        <f t="shared" ref="H13" si="3">+F13-G13</f>
        <v>-10.598524676451518</v>
      </c>
      <c r="I13" s="83">
        <f>+D13+E13</f>
        <v>9001582703.7000008</v>
      </c>
      <c r="J13" s="81">
        <f t="shared" si="1"/>
        <v>87.568880940938868</v>
      </c>
      <c r="K13" s="81">
        <v>100</v>
      </c>
      <c r="L13" s="87">
        <f t="shared" si="2"/>
        <v>-12.431119059061132</v>
      </c>
      <c r="M13" s="85">
        <f t="shared" ref="M13" si="4">+B13-I13</f>
        <v>1277848307.6099987</v>
      </c>
      <c r="N13" s="71">
        <v>19</v>
      </c>
      <c r="O13" s="71">
        <v>14</v>
      </c>
      <c r="P13" s="86"/>
      <c r="Q13" s="72"/>
    </row>
    <row r="14" spans="1:18" s="16" customFormat="1" ht="21" customHeight="1" x14ac:dyDescent="0.2">
      <c r="A14" s="88" t="s">
        <v>26</v>
      </c>
      <c r="B14" s="89"/>
      <c r="C14" s="90"/>
      <c r="D14" s="91"/>
      <c r="E14" s="92"/>
      <c r="F14" s="80"/>
      <c r="G14" s="93"/>
      <c r="H14" s="93"/>
      <c r="I14" s="94"/>
      <c r="J14" s="95"/>
      <c r="K14" s="96"/>
      <c r="L14" s="97"/>
      <c r="M14" s="98"/>
    </row>
    <row r="15" spans="1:18" s="113" customFormat="1" ht="21" hidden="1" customHeight="1" x14ac:dyDescent="0.2">
      <c r="A15" s="99" t="s">
        <v>27</v>
      </c>
      <c r="B15" s="100"/>
      <c r="C15" s="101"/>
      <c r="D15" s="102"/>
      <c r="E15" s="103"/>
      <c r="F15" s="104"/>
      <c r="G15" s="105"/>
      <c r="H15" s="106"/>
      <c r="I15" s="107"/>
      <c r="J15" s="108"/>
      <c r="K15" s="109"/>
      <c r="L15" s="110"/>
      <c r="M15" s="111"/>
      <c r="N15" s="112"/>
      <c r="O15" s="112"/>
    </row>
    <row r="16" spans="1:18" s="126" customFormat="1" ht="21" hidden="1" customHeight="1" x14ac:dyDescent="0.2">
      <c r="A16" s="114" t="s">
        <v>8</v>
      </c>
      <c r="B16" s="115">
        <f>+B17+B18</f>
        <v>89547000</v>
      </c>
      <c r="C16" s="116"/>
      <c r="D16" s="117">
        <f>+D17+D18</f>
        <v>1159</v>
      </c>
      <c r="E16" s="118">
        <f>+E17+E18</f>
        <v>809456</v>
      </c>
      <c r="F16" s="119">
        <f>+E16*100/B16</f>
        <v>0.90394541414006058</v>
      </c>
      <c r="G16" s="120">
        <v>52</v>
      </c>
      <c r="H16" s="121">
        <f>+F16-G16</f>
        <v>-51.096054585859939</v>
      </c>
      <c r="I16" s="122">
        <f>+D16+E16</f>
        <v>810615</v>
      </c>
      <c r="J16" s="119">
        <f>+I16*100/B16</f>
        <v>0.90523970652283159</v>
      </c>
      <c r="K16" s="120">
        <v>56.239999999999995</v>
      </c>
      <c r="L16" s="123">
        <f>+J16-K16</f>
        <v>-55.33476029347716</v>
      </c>
      <c r="M16" s="124">
        <f>+B16-I16</f>
        <v>88736385</v>
      </c>
      <c r="N16" s="125"/>
      <c r="O16" s="125"/>
    </row>
    <row r="17" spans="1:17" s="113" customFormat="1" ht="21" hidden="1" customHeight="1" x14ac:dyDescent="0.2">
      <c r="A17" s="127" t="s">
        <v>9</v>
      </c>
      <c r="B17" s="128">
        <v>14945000</v>
      </c>
      <c r="C17" s="129"/>
      <c r="D17" s="130">
        <v>1159</v>
      </c>
      <c r="E17" s="131">
        <v>809456</v>
      </c>
      <c r="F17" s="104">
        <f>+E17*100/B17</f>
        <v>5.4162328537972568</v>
      </c>
      <c r="G17" s="132">
        <v>55</v>
      </c>
      <c r="H17" s="133">
        <f>+F17-G17</f>
        <v>-49.583767146202746</v>
      </c>
      <c r="I17" s="134">
        <f t="shared" ref="I17:I22" si="5">+D17+E17</f>
        <v>810615</v>
      </c>
      <c r="J17" s="104">
        <f t="shared" ref="J17:J22" si="6">+I17*100/B17</f>
        <v>5.423987955838073</v>
      </c>
      <c r="K17" s="132">
        <v>55.78</v>
      </c>
      <c r="L17" s="135">
        <f>+J17-K17</f>
        <v>-50.356012044161929</v>
      </c>
      <c r="M17" s="136">
        <f t="shared" ref="M17:M22" si="7">+B17-I17</f>
        <v>14134385</v>
      </c>
      <c r="N17" s="112"/>
      <c r="O17" s="112"/>
    </row>
    <row r="18" spans="1:17" s="113" customFormat="1" ht="21" hidden="1" customHeight="1" x14ac:dyDescent="0.2">
      <c r="A18" s="127" t="s">
        <v>10</v>
      </c>
      <c r="B18" s="128">
        <v>74602000</v>
      </c>
      <c r="C18" s="137"/>
      <c r="D18" s="130" t="s">
        <v>28</v>
      </c>
      <c r="E18" s="131" t="s">
        <v>28</v>
      </c>
      <c r="F18" s="104">
        <f>+E18*100/B18</f>
        <v>0</v>
      </c>
      <c r="G18" s="132">
        <v>39</v>
      </c>
      <c r="H18" s="133">
        <f>+F18-G18</f>
        <v>-39</v>
      </c>
      <c r="I18" s="134">
        <f t="shared" si="5"/>
        <v>0</v>
      </c>
      <c r="J18" s="104">
        <f t="shared" si="6"/>
        <v>0</v>
      </c>
      <c r="K18" s="132">
        <v>58.150000000000006</v>
      </c>
      <c r="L18" s="135">
        <f>+J18-K18</f>
        <v>-58.150000000000006</v>
      </c>
      <c r="M18" s="136">
        <f t="shared" si="7"/>
        <v>74602000</v>
      </c>
      <c r="N18" s="112"/>
      <c r="O18" s="112"/>
    </row>
    <row r="19" spans="1:17" s="113" customFormat="1" ht="21" hidden="1" customHeight="1" x14ac:dyDescent="0.2">
      <c r="A19" s="99" t="s">
        <v>29</v>
      </c>
      <c r="B19" s="100"/>
      <c r="C19" s="138"/>
      <c r="D19" s="102"/>
      <c r="E19" s="103"/>
      <c r="F19" s="104"/>
      <c r="G19" s="105"/>
      <c r="H19" s="106"/>
      <c r="I19" s="134">
        <f t="shared" si="5"/>
        <v>0</v>
      </c>
      <c r="J19" s="104"/>
      <c r="K19" s="109"/>
      <c r="L19" s="110"/>
      <c r="M19" s="139">
        <f t="shared" si="7"/>
        <v>0</v>
      </c>
      <c r="N19" s="112"/>
      <c r="O19" s="112"/>
    </row>
    <row r="20" spans="1:17" s="126" customFormat="1" ht="21" hidden="1" customHeight="1" x14ac:dyDescent="0.2">
      <c r="A20" s="114" t="s">
        <v>8</v>
      </c>
      <c r="B20" s="115">
        <f>+B21+B22</f>
        <v>317032400</v>
      </c>
      <c r="C20" s="116"/>
      <c r="D20" s="117">
        <f>+D21+D22</f>
        <v>467150.06</v>
      </c>
      <c r="E20" s="140">
        <f>+E21+E22</f>
        <v>2267171.71</v>
      </c>
      <c r="F20" s="119">
        <f>+E20*100/B20</f>
        <v>0.71512303158920032</v>
      </c>
      <c r="G20" s="120">
        <v>52</v>
      </c>
      <c r="H20" s="121">
        <f>+F20-G20</f>
        <v>-51.284876968410799</v>
      </c>
      <c r="I20" s="122">
        <f>+I21+I22</f>
        <v>2734321.77</v>
      </c>
      <c r="J20" s="119">
        <f t="shared" si="6"/>
        <v>0.86247392064659634</v>
      </c>
      <c r="K20" s="120">
        <v>56.239999999999995</v>
      </c>
      <c r="L20" s="123">
        <f>+J20-K20</f>
        <v>-55.377526079353402</v>
      </c>
      <c r="M20" s="124">
        <f t="shared" si="7"/>
        <v>314298078.23000002</v>
      </c>
      <c r="N20" s="125"/>
      <c r="O20" s="125"/>
    </row>
    <row r="21" spans="1:17" s="113" customFormat="1" ht="21" hidden="1" customHeight="1" x14ac:dyDescent="0.2">
      <c r="A21" s="127" t="s">
        <v>9</v>
      </c>
      <c r="B21" s="128">
        <v>23468600</v>
      </c>
      <c r="C21" s="137"/>
      <c r="D21" s="130">
        <v>467150.06</v>
      </c>
      <c r="E21" s="141">
        <v>2267171.71</v>
      </c>
      <c r="F21" s="104">
        <f>+E21*100/B21</f>
        <v>9.6604471932710094</v>
      </c>
      <c r="G21" s="132">
        <v>55</v>
      </c>
      <c r="H21" s="133">
        <f>+F21-G21</f>
        <v>-45.339552806728989</v>
      </c>
      <c r="I21" s="134">
        <f>+D21+E21</f>
        <v>2734321.77</v>
      </c>
      <c r="J21" s="104">
        <f t="shared" si="6"/>
        <v>11.65097947896338</v>
      </c>
      <c r="K21" s="132">
        <v>55.78</v>
      </c>
      <c r="L21" s="135">
        <f>+J21-K21</f>
        <v>-44.129020521036622</v>
      </c>
      <c r="M21" s="136">
        <f t="shared" si="7"/>
        <v>20734278.23</v>
      </c>
      <c r="N21" s="112"/>
      <c r="O21" s="112"/>
    </row>
    <row r="22" spans="1:17" s="113" customFormat="1" ht="21" hidden="1" customHeight="1" x14ac:dyDescent="0.2">
      <c r="A22" s="127" t="s">
        <v>10</v>
      </c>
      <c r="B22" s="128">
        <v>293563800</v>
      </c>
      <c r="C22" s="137"/>
      <c r="D22" s="130" t="s">
        <v>28</v>
      </c>
      <c r="E22" s="141" t="s">
        <v>28</v>
      </c>
      <c r="F22" s="104">
        <f>+E22*100/B22</f>
        <v>0</v>
      </c>
      <c r="G22" s="132">
        <v>39</v>
      </c>
      <c r="H22" s="133">
        <f>+F22-G22</f>
        <v>-39</v>
      </c>
      <c r="I22" s="134">
        <f t="shared" si="5"/>
        <v>0</v>
      </c>
      <c r="J22" s="104">
        <f t="shared" si="6"/>
        <v>0</v>
      </c>
      <c r="K22" s="132">
        <v>58.150000000000006</v>
      </c>
      <c r="L22" s="135">
        <f>+J22-K22</f>
        <v>-58.150000000000006</v>
      </c>
      <c r="M22" s="136">
        <f t="shared" si="7"/>
        <v>293563800</v>
      </c>
      <c r="N22" s="112"/>
      <c r="O22" s="112"/>
    </row>
    <row r="23" spans="1:17" s="74" customFormat="1" ht="20.25" customHeight="1" x14ac:dyDescent="0.2">
      <c r="A23" s="142" t="s">
        <v>30</v>
      </c>
      <c r="B23" s="143"/>
      <c r="C23" s="144"/>
      <c r="D23" s="143"/>
      <c r="E23" s="143"/>
      <c r="F23" s="144"/>
      <c r="G23" s="144"/>
      <c r="H23" s="145"/>
      <c r="I23" s="146"/>
      <c r="J23" s="144"/>
      <c r="K23" s="144"/>
      <c r="L23" s="144"/>
      <c r="M23" s="143"/>
      <c r="N23" s="144"/>
      <c r="O23" s="147"/>
    </row>
    <row r="24" spans="1:17" ht="20.25" customHeight="1" x14ac:dyDescent="0.2">
      <c r="A24" s="148" t="s">
        <v>8</v>
      </c>
      <c r="B24" s="68">
        <f>+B25+B30</f>
        <v>3344368402.23</v>
      </c>
      <c r="C24" s="149">
        <f>+C25+C30</f>
        <v>63748.32</v>
      </c>
      <c r="D24" s="150">
        <f>+D25+D30</f>
        <v>19055724.869999997</v>
      </c>
      <c r="E24" s="151">
        <f>+E25+E30</f>
        <v>3162095887.7599998</v>
      </c>
      <c r="F24" s="152">
        <f t="shared" ref="F24:F32" si="8">+E24*100/B24</f>
        <v>94.549867342710741</v>
      </c>
      <c r="G24" s="152"/>
      <c r="H24" s="153"/>
      <c r="I24" s="68">
        <f t="shared" ref="I24:I32" si="9">+C24+D24+E24</f>
        <v>3181215360.9499998</v>
      </c>
      <c r="J24" s="66">
        <f t="shared" ref="J24:J30" si="10">+I24*100/B24</f>
        <v>95.121558941556472</v>
      </c>
      <c r="K24" s="66"/>
      <c r="L24" s="154"/>
      <c r="M24" s="151">
        <f>+B24-I24</f>
        <v>163153041.28000021</v>
      </c>
      <c r="N24" s="155"/>
      <c r="O24" s="155"/>
      <c r="Q24" s="156"/>
    </row>
    <row r="25" spans="1:17" s="74" customFormat="1" ht="20.25" customHeight="1" x14ac:dyDescent="0.2">
      <c r="A25" s="148" t="s">
        <v>31</v>
      </c>
      <c r="B25" s="68">
        <f>+SUM(B26:B29)</f>
        <v>2806851185.0500002</v>
      </c>
      <c r="C25" s="149"/>
      <c r="D25" s="150">
        <f t="shared" ref="D25:E25" si="11">+SUM(D26:D29)</f>
        <v>19055724.869999997</v>
      </c>
      <c r="E25" s="151">
        <f t="shared" si="11"/>
        <v>2629641936.8099999</v>
      </c>
      <c r="F25" s="157">
        <f>+E25*100/B25</f>
        <v>93.686546362562382</v>
      </c>
      <c r="G25" s="152"/>
      <c r="H25" s="153"/>
      <c r="I25" s="68">
        <f>+SUM(I26:I29)</f>
        <v>2648697661.6799998</v>
      </c>
      <c r="J25" s="152">
        <f t="shared" si="10"/>
        <v>94.365446796311602</v>
      </c>
      <c r="K25" s="152"/>
      <c r="L25" s="158"/>
      <c r="M25" s="151">
        <f>+SUM(M26:M29)</f>
        <v>158153523.36999971</v>
      </c>
      <c r="N25" s="159"/>
      <c r="O25" s="159"/>
      <c r="Q25" s="160"/>
    </row>
    <row r="26" spans="1:17" ht="20.25" customHeight="1" x14ac:dyDescent="0.2">
      <c r="A26" s="161" t="s">
        <v>32</v>
      </c>
      <c r="B26" s="83">
        <v>24020888.32</v>
      </c>
      <c r="C26" s="162"/>
      <c r="D26" s="163">
        <v>0</v>
      </c>
      <c r="E26" s="164">
        <v>24020888.32</v>
      </c>
      <c r="F26" s="165">
        <f t="shared" si="8"/>
        <v>100</v>
      </c>
      <c r="G26" s="165"/>
      <c r="H26" s="166"/>
      <c r="I26" s="83">
        <f t="shared" si="9"/>
        <v>24020888.32</v>
      </c>
      <c r="J26" s="165">
        <f t="shared" si="10"/>
        <v>100</v>
      </c>
      <c r="K26" s="165"/>
      <c r="L26" s="167"/>
      <c r="M26" s="164">
        <f>+B26-I26</f>
        <v>0</v>
      </c>
      <c r="N26" s="168"/>
      <c r="O26" s="168"/>
      <c r="Q26" s="156"/>
    </row>
    <row r="27" spans="1:17" ht="20.25" customHeight="1" x14ac:dyDescent="0.2">
      <c r="A27" s="161" t="s">
        <v>33</v>
      </c>
      <c r="B27" s="83">
        <v>1772393059.27</v>
      </c>
      <c r="C27" s="162">
        <v>0</v>
      </c>
      <c r="D27" s="163">
        <v>1059233.3999999999</v>
      </c>
      <c r="E27" s="164">
        <v>1719430930.48</v>
      </c>
      <c r="F27" s="165">
        <f t="shared" si="8"/>
        <v>97.011829373118076</v>
      </c>
      <c r="G27" s="165"/>
      <c r="H27" s="166"/>
      <c r="I27" s="83">
        <f t="shared" si="9"/>
        <v>1720490163.8800001</v>
      </c>
      <c r="J27" s="165">
        <f t="shared" si="10"/>
        <v>97.071592267948887</v>
      </c>
      <c r="K27" s="165"/>
      <c r="L27" s="167"/>
      <c r="M27" s="164">
        <f>+B27-I27</f>
        <v>51902895.389999866</v>
      </c>
      <c r="N27" s="168"/>
      <c r="O27" s="168"/>
    </row>
    <row r="28" spans="1:17" ht="20.25" customHeight="1" x14ac:dyDescent="0.2">
      <c r="A28" s="161" t="s">
        <v>34</v>
      </c>
      <c r="B28" s="169">
        <v>842674423.46000004</v>
      </c>
      <c r="C28" s="162">
        <v>0</v>
      </c>
      <c r="D28" s="170">
        <v>17996491.469999999</v>
      </c>
      <c r="E28" s="169">
        <v>723334616.33000016</v>
      </c>
      <c r="F28" s="165">
        <f t="shared" si="8"/>
        <v>85.837969706023159</v>
      </c>
      <c r="G28" s="165"/>
      <c r="H28" s="166"/>
      <c r="I28" s="83">
        <f t="shared" si="9"/>
        <v>741331107.80000019</v>
      </c>
      <c r="J28" s="165">
        <f t="shared" si="10"/>
        <v>87.973609636342488</v>
      </c>
      <c r="K28" s="165"/>
      <c r="L28" s="167"/>
      <c r="M28" s="164">
        <f>+B28-I28</f>
        <v>101343315.65999985</v>
      </c>
      <c r="N28" s="168"/>
      <c r="O28" s="168"/>
    </row>
    <row r="29" spans="1:17" ht="20.25" customHeight="1" x14ac:dyDescent="0.2">
      <c r="A29" s="161" t="s">
        <v>35</v>
      </c>
      <c r="B29" s="171">
        <v>167762814</v>
      </c>
      <c r="C29" s="162">
        <v>0</v>
      </c>
      <c r="D29" s="172">
        <v>0</v>
      </c>
      <c r="E29" s="173">
        <v>162855501.68000001</v>
      </c>
      <c r="F29" s="174">
        <f t="shared" si="8"/>
        <v>97.07485097382785</v>
      </c>
      <c r="G29" s="165"/>
      <c r="H29" s="166"/>
      <c r="I29" s="83">
        <f t="shared" si="9"/>
        <v>162855501.68000001</v>
      </c>
      <c r="J29" s="165">
        <f t="shared" si="10"/>
        <v>97.07485097382785</v>
      </c>
      <c r="K29" s="165"/>
      <c r="L29" s="167"/>
      <c r="M29" s="164">
        <f>+B29-I29</f>
        <v>4907312.3199999928</v>
      </c>
      <c r="N29" s="168"/>
      <c r="O29" s="168"/>
    </row>
    <row r="30" spans="1:17" s="74" customFormat="1" ht="20.25" customHeight="1" x14ac:dyDescent="0.2">
      <c r="A30" s="148" t="s">
        <v>36</v>
      </c>
      <c r="B30" s="68">
        <f>+B31+B32</f>
        <v>537517217.17999995</v>
      </c>
      <c r="C30" s="149">
        <f>+C31+C32</f>
        <v>63748.32</v>
      </c>
      <c r="D30" s="150">
        <f>+D31+D32</f>
        <v>0</v>
      </c>
      <c r="E30" s="151">
        <f>+E31+E32</f>
        <v>532453950.94999999</v>
      </c>
      <c r="F30" s="152">
        <f t="shared" si="8"/>
        <v>99.058027153704288</v>
      </c>
      <c r="G30" s="152"/>
      <c r="H30" s="158"/>
      <c r="I30" s="68">
        <f>+I31+I32</f>
        <v>532517699.26999998</v>
      </c>
      <c r="J30" s="66">
        <f t="shared" si="10"/>
        <v>99.069886926370629</v>
      </c>
      <c r="K30" s="66"/>
      <c r="L30" s="154"/>
      <c r="M30" s="151">
        <f>+M31+M32</f>
        <v>4999517.9099999666</v>
      </c>
      <c r="N30" s="159"/>
      <c r="O30" s="159"/>
      <c r="Q30" s="160"/>
    </row>
    <row r="31" spans="1:17" ht="20.25" customHeight="1" x14ac:dyDescent="0.2">
      <c r="A31" s="161" t="s">
        <v>33</v>
      </c>
      <c r="B31" s="83">
        <v>384191433.42999995</v>
      </c>
      <c r="C31" s="162">
        <v>53748.32</v>
      </c>
      <c r="D31" s="163">
        <v>0</v>
      </c>
      <c r="E31" s="85">
        <v>379138167.19999999</v>
      </c>
      <c r="F31" s="165">
        <f t="shared" si="8"/>
        <v>98.684700961475073</v>
      </c>
      <c r="G31" s="165"/>
      <c r="H31" s="167"/>
      <c r="I31" s="83">
        <f t="shared" si="9"/>
        <v>379191915.51999998</v>
      </c>
      <c r="J31" s="81">
        <f>+I31*100/B31</f>
        <v>98.698690945457827</v>
      </c>
      <c r="K31" s="81"/>
      <c r="L31" s="175"/>
      <c r="M31" s="164">
        <f>+B31-I31</f>
        <v>4999517.9099999666</v>
      </c>
      <c r="N31" s="168"/>
      <c r="O31" s="168"/>
    </row>
    <row r="32" spans="1:17" ht="20.25" customHeight="1" x14ac:dyDescent="0.2">
      <c r="A32" s="161" t="s">
        <v>34</v>
      </c>
      <c r="B32" s="83">
        <v>153325783.75</v>
      </c>
      <c r="C32" s="162">
        <v>10000</v>
      </c>
      <c r="D32" s="163">
        <v>0</v>
      </c>
      <c r="E32" s="85">
        <v>153315783.75</v>
      </c>
      <c r="F32" s="165">
        <f t="shared" si="8"/>
        <v>99.993477939746711</v>
      </c>
      <c r="G32" s="165"/>
      <c r="H32" s="167"/>
      <c r="I32" s="83">
        <f t="shared" si="9"/>
        <v>153325783.75</v>
      </c>
      <c r="J32" s="81">
        <f>+I32*100/B32</f>
        <v>100</v>
      </c>
      <c r="K32" s="81"/>
      <c r="L32" s="175"/>
      <c r="M32" s="164">
        <f>+B32-I32</f>
        <v>0</v>
      </c>
      <c r="N32" s="168"/>
      <c r="O32" s="168"/>
    </row>
    <row r="33" spans="1:15" s="182" customFormat="1" ht="20.25" customHeight="1" x14ac:dyDescent="0.2">
      <c r="A33" s="176" t="s">
        <v>37</v>
      </c>
      <c r="B33" s="177"/>
      <c r="C33" s="178"/>
      <c r="D33" s="177"/>
      <c r="E33" s="177"/>
      <c r="F33" s="178"/>
      <c r="G33" s="178"/>
      <c r="H33" s="179"/>
      <c r="I33" s="180"/>
      <c r="J33" s="178"/>
      <c r="K33" s="178"/>
      <c r="L33" s="178"/>
      <c r="M33" s="177"/>
      <c r="N33" s="178"/>
      <c r="O33" s="181"/>
    </row>
    <row r="34" spans="1:15" s="191" customFormat="1" ht="57.75" customHeight="1" x14ac:dyDescent="0.2">
      <c r="A34" s="183" t="s">
        <v>1</v>
      </c>
      <c r="B34" s="184" t="s">
        <v>13</v>
      </c>
      <c r="C34" s="185" t="s">
        <v>38</v>
      </c>
      <c r="D34" s="186" t="s">
        <v>39</v>
      </c>
      <c r="E34" s="186" t="s">
        <v>6</v>
      </c>
      <c r="F34" s="187" t="s">
        <v>16</v>
      </c>
      <c r="G34" s="187"/>
      <c r="H34" s="188"/>
      <c r="I34" s="186" t="s">
        <v>40</v>
      </c>
      <c r="J34" s="187" t="s">
        <v>20</v>
      </c>
      <c r="K34" s="187"/>
      <c r="L34" s="189" t="s">
        <v>41</v>
      </c>
      <c r="M34" s="190" t="s">
        <v>42</v>
      </c>
      <c r="N34" s="190" t="s">
        <v>43</v>
      </c>
      <c r="O34" s="190"/>
    </row>
    <row r="35" spans="1:15" s="16" customFormat="1" ht="20.25" customHeight="1" x14ac:dyDescent="0.2">
      <c r="A35" s="192" t="s">
        <v>44</v>
      </c>
      <c r="B35" s="193">
        <v>1573414090.0800006</v>
      </c>
      <c r="C35" s="194">
        <v>40248360.109999999</v>
      </c>
      <c r="D35" s="194">
        <v>264505140.99000004</v>
      </c>
      <c r="E35" s="195">
        <v>1221553891.01</v>
      </c>
      <c r="F35" s="196">
        <f>+E35*100/B35</f>
        <v>77.637152146507717</v>
      </c>
      <c r="G35" s="196"/>
      <c r="H35" s="196"/>
      <c r="I35" s="197">
        <f>+E35+D35</f>
        <v>1486059032</v>
      </c>
      <c r="J35" s="198">
        <f>+I35*100/B35</f>
        <v>94.448056704795434</v>
      </c>
      <c r="K35" s="198"/>
      <c r="L35" s="194">
        <v>38973625.25</v>
      </c>
      <c r="M35" s="199">
        <v>8133072.7200008631</v>
      </c>
      <c r="N35" s="199">
        <f>+B35-E35</f>
        <v>351860199.07000065</v>
      </c>
      <c r="O35" s="199"/>
    </row>
    <row r="36" spans="1:15" s="22" customFormat="1" ht="23.25" customHeight="1" x14ac:dyDescent="0.2">
      <c r="A36" s="200" t="s">
        <v>45</v>
      </c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</row>
    <row r="37" spans="1:15" s="22" customFormat="1" x14ac:dyDescent="0.2">
      <c r="A37" s="88" t="s">
        <v>46</v>
      </c>
      <c r="B37" s="201"/>
      <c r="C37" s="202"/>
      <c r="D37" s="201"/>
      <c r="E37" s="201"/>
      <c r="F37" s="203"/>
      <c r="G37" s="204"/>
      <c r="H37" s="204"/>
      <c r="I37" s="204"/>
      <c r="J37" s="205"/>
      <c r="K37" s="204"/>
      <c r="L37" s="204"/>
      <c r="M37" s="201"/>
      <c r="N37" s="206"/>
    </row>
    <row r="38" spans="1:15" s="22" customFormat="1" x14ac:dyDescent="0.2">
      <c r="B38" s="201"/>
      <c r="C38" s="207"/>
      <c r="D38" s="201"/>
      <c r="E38" s="203"/>
      <c r="F38" s="208"/>
      <c r="I38" s="204"/>
      <c r="L38" s="209"/>
      <c r="M38" s="204"/>
    </row>
  </sheetData>
  <mergeCells count="8">
    <mergeCell ref="A7:M7"/>
    <mergeCell ref="A36:O36"/>
    <mergeCell ref="A1:I1"/>
    <mergeCell ref="A2:A3"/>
    <mergeCell ref="B2:C2"/>
    <mergeCell ref="D2:E2"/>
    <mergeCell ref="F2:G2"/>
    <mergeCell ref="H2:I2"/>
  </mergeCells>
  <pageMargins left="0.38" right="0.23622047244094491" top="0.59055118110236227" bottom="0.19685039370078741" header="0.11811023622047245" footer="0.1181102362204724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ผลการใช้จ่าย 30มิย66</vt:lpstr>
      <vt:lpstr>'ผลการใช้จ่าย 30มิย66'!Print_Area</vt:lpstr>
      <vt:lpstr>'ผลการใช้จ่าย 30มิย66'!Print_Titles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2023-07-10T04:41:02Z</dcterms:created>
  <dcterms:modified xsi:type="dcterms:W3CDTF">2023-07-10T04:42:48Z</dcterms:modified>
</cp:coreProperties>
</file>