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ownloads\"/>
    </mc:Choice>
  </mc:AlternateContent>
  <bookViews>
    <workbookView xWindow="0" yWindow="0" windowWidth="19200" windowHeight="11640"/>
  </bookViews>
  <sheets>
    <sheet name="เป้าหมายปี 66  31ตค65" sheetId="1" r:id="rId1"/>
  </sheets>
  <definedNames>
    <definedName name="_xlnm.Print_Area" localSheetId="0">'เป้าหมายปี 66  31ตค65'!$A$1:$O$41</definedName>
    <definedName name="_xlnm.Print_Titles" localSheetId="0">'เป้าหมายปี 66  31ตค65'!$9:$10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1" l="1"/>
  <c r="M39" i="1" s="1"/>
  <c r="F39" i="1"/>
  <c r="I38" i="1"/>
  <c r="M38" i="1" s="1"/>
  <c r="F38" i="1"/>
  <c r="H38" i="1" s="1"/>
  <c r="E37" i="1"/>
  <c r="D37" i="1"/>
  <c r="B37" i="1"/>
  <c r="I36" i="1"/>
  <c r="I35" i="1"/>
  <c r="J35" i="1" s="1"/>
  <c r="F35" i="1"/>
  <c r="H35" i="1" s="1"/>
  <c r="I34" i="1"/>
  <c r="J34" i="1" s="1"/>
  <c r="F34" i="1"/>
  <c r="H34" i="1" s="1"/>
  <c r="E33" i="1"/>
  <c r="D33" i="1"/>
  <c r="B33" i="1"/>
  <c r="N29" i="1"/>
  <c r="I29" i="1"/>
  <c r="J29" i="1" s="1"/>
  <c r="F29" i="1"/>
  <c r="I24" i="1"/>
  <c r="M24" i="1" s="1"/>
  <c r="F24" i="1"/>
  <c r="I23" i="1"/>
  <c r="M23" i="1" s="1"/>
  <c r="F23" i="1"/>
  <c r="E22" i="1"/>
  <c r="D22" i="1"/>
  <c r="C22" i="1"/>
  <c r="C16" i="1" s="1"/>
  <c r="B22" i="1"/>
  <c r="B16" i="1" s="1"/>
  <c r="I21" i="1"/>
  <c r="J21" i="1" s="1"/>
  <c r="F21" i="1"/>
  <c r="I20" i="1"/>
  <c r="M20" i="1" s="1"/>
  <c r="F20" i="1"/>
  <c r="I19" i="1"/>
  <c r="M19" i="1" s="1"/>
  <c r="F19" i="1"/>
  <c r="I18" i="1"/>
  <c r="M18" i="1" s="1"/>
  <c r="F18" i="1"/>
  <c r="E17" i="1"/>
  <c r="E16" i="1" s="1"/>
  <c r="D17" i="1"/>
  <c r="D16" i="1" s="1"/>
  <c r="B17" i="1"/>
  <c r="I14" i="1"/>
  <c r="J14" i="1" s="1"/>
  <c r="L14" i="1" s="1"/>
  <c r="F14" i="1"/>
  <c r="H14" i="1" s="1"/>
  <c r="I13" i="1"/>
  <c r="M13" i="1" s="1"/>
  <c r="F13" i="1"/>
  <c r="H13" i="1" s="1"/>
  <c r="E12" i="1"/>
  <c r="F12" i="1" s="1"/>
  <c r="H12" i="1" s="1"/>
  <c r="D12" i="1"/>
  <c r="B12" i="1"/>
  <c r="E6" i="1"/>
  <c r="G6" i="1" s="1"/>
  <c r="I6" i="1" s="1"/>
  <c r="D6" i="1"/>
  <c r="F6" i="1" s="1"/>
  <c r="H6" i="1" s="1"/>
  <c r="E5" i="1"/>
  <c r="G5" i="1" s="1"/>
  <c r="I5" i="1" s="1"/>
  <c r="D5" i="1"/>
  <c r="F5" i="1" s="1"/>
  <c r="H5" i="1" s="1"/>
  <c r="E4" i="1"/>
  <c r="D4" i="1"/>
  <c r="F4" i="1" s="1"/>
  <c r="H4" i="1" s="1"/>
  <c r="M21" i="1" l="1"/>
  <c r="M34" i="1"/>
  <c r="I33" i="1"/>
  <c r="J33" i="1" s="1"/>
  <c r="J19" i="1"/>
  <c r="J24" i="1"/>
  <c r="F17" i="1"/>
  <c r="I16" i="1"/>
  <c r="J16" i="1" s="1"/>
  <c r="H39" i="1"/>
  <c r="M22" i="1"/>
  <c r="F37" i="1"/>
  <c r="M35" i="1"/>
  <c r="I37" i="1"/>
  <c r="J37" i="1" s="1"/>
  <c r="M17" i="1"/>
  <c r="M16" i="1" s="1"/>
  <c r="M33" i="1"/>
  <c r="L35" i="1"/>
  <c r="H37" i="1"/>
  <c r="L33" i="1"/>
  <c r="L34" i="1"/>
  <c r="J39" i="1"/>
  <c r="G4" i="1"/>
  <c r="I4" i="1" s="1"/>
  <c r="F22" i="1"/>
  <c r="F33" i="1"/>
  <c r="J13" i="1"/>
  <c r="L13" i="1" s="1"/>
  <c r="J38" i="1"/>
  <c r="M14" i="1"/>
  <c r="I12" i="1"/>
  <c r="J12" i="1" s="1"/>
  <c r="L12" i="1" s="1"/>
  <c r="F16" i="1"/>
  <c r="I17" i="1"/>
  <c r="I22" i="1"/>
  <c r="J18" i="1"/>
  <c r="J20" i="1"/>
  <c r="J23" i="1"/>
  <c r="L37" i="1" l="1"/>
  <c r="M37" i="1"/>
  <c r="J22" i="1"/>
  <c r="M12" i="1"/>
  <c r="H33" i="1"/>
  <c r="L38" i="1"/>
  <c r="J17" i="1"/>
  <c r="L39" i="1"/>
</calcChain>
</file>

<file path=xl/sharedStrings.xml><?xml version="1.0" encoding="utf-8"?>
<sst xmlns="http://schemas.openxmlformats.org/spreadsheetml/2006/main" count="71" uniqueCount="45">
  <si>
    <t>เป้าหมายการเบิกจ่ายและการใช้จ่ายงบประมาณ พ.ศ. 2566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</si>
  <si>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</si>
  <si>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</si>
  <si>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</si>
  <si>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</si>
  <si>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</si>
  <si>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</si>
  <si>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</si>
  <si>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</si>
  <si>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</si>
  <si>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2566</t>
  </si>
  <si>
    <t>ล้านบาท</t>
  </si>
  <si>
    <t>รายการ</t>
  </si>
  <si>
    <t>งบประมาณ</t>
  </si>
  <si>
    <t>สำรองเงินมีหนี้</t>
  </si>
  <si>
    <t>PO</t>
  </si>
  <si>
    <t>ร้อยละ
เบิกจ่าย</t>
  </si>
  <si>
    <t>เป้า
หมาย Q1</t>
  </si>
  <si>
    <t>*/- เป้าหมาย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</si>
  <si>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</si>
  <si>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</si>
  <si>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</si>
  <si>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</si>
  <si>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</si>
  <si>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พ.ศ.2565</t>
  </si>
  <si>
    <t>การใช้จ่าย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</si>
  <si>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</si>
  <si>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</si>
  <si>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</si>
  <si>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</si>
  <si>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</si>
  <si>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ปี 2566</t>
  </si>
  <si>
    <t>งบกลาง</t>
  </si>
  <si>
    <t>งบกลาง เงินสำรองจ่ายเพื่อกรณีฉุกเฉินหรือจำเป็น</t>
  </si>
  <si>
    <t>งบประมาณเหลื่อมปี</t>
  </si>
  <si>
    <t>สำรองเงิน
แบบมีหนี้
เหลื่อมปี อนุมัติ</t>
  </si>
  <si>
    <t>ใบสั่งซื้อ
เหลื่อมปี
อนุมัติ</t>
  </si>
  <si>
    <t>คงเหลือ สรก. อยู่ระหว่างดำเนินการ</t>
  </si>
  <si>
    <t>คงเหลือรวม</t>
  </si>
  <si>
    <t>ปี 65</t>
  </si>
  <si>
    <t>งบกรมจังหวัด</t>
  </si>
  <si>
    <t>งบกลุ่มจังหวัดภาคเหนือตอนบน 1</t>
  </si>
  <si>
    <t>งบพัฒนาจังหวัด</t>
  </si>
  <si>
    <t>ที่มา : ระบบการบริหารการเงินการคลังภาครัฐแบบอิเล็กทรอนิกส์ใหม่  (New GFMIS Thai)</t>
  </si>
  <si>
    <t>ข้อมูล ณ 31 ตุลาคม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</si>
</sst>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00B050"/>
      <name val="TH SarabunPSK"/>
      <family val="2"/>
    </font>
    <font>
      <b/>
      <sz val="16"/>
      <color rgb="FFFF0000"/>
      <name val="TH SarabunPSK"/>
      <family val="2"/>
    </font>
    <font>
      <sz val="11"/>
      <color indexed="8"/>
      <name val="Tahoma"/>
      <family val="2"/>
      <scheme val="minor"/>
    </font>
    <font>
      <sz val="16"/>
      <color rgb="FFC00000"/>
      <name val="TH SarabunPSK"/>
      <family val="2"/>
    </font>
    <font>
      <b/>
      <sz val="16"/>
      <color rgb="FFC00000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rgb="FF999999"/>
      </top>
      <bottom style="thin">
        <color rgb="FF999999"/>
      </bottom>
      <diagonal/>
    </border>
    <border>
      <left style="thin">
        <color theme="0" tint="-0.499984740745262"/>
      </left>
      <right style="thick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rgb="FF999999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20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87" fontId="3" fillId="0" borderId="0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center"/>
    </xf>
    <xf numFmtId="187" fontId="2" fillId="0" borderId="0" xfId="0" applyNumberFormat="1" applyFont="1" applyFill="1"/>
    <xf numFmtId="187" fontId="2" fillId="0" borderId="0" xfId="1" applyNumberFormat="1" applyFont="1" applyFill="1" applyAlignment="1">
      <alignment horizontal="right"/>
    </xf>
    <xf numFmtId="0" fontId="3" fillId="0" borderId="6" xfId="0" applyFont="1" applyFill="1" applyBorder="1" applyAlignment="1">
      <alignment horizontal="left" vertical="center" indent="1"/>
    </xf>
    <xf numFmtId="43" fontId="3" fillId="0" borderId="7" xfId="1" applyFont="1" applyFill="1" applyBorder="1" applyAlignment="1">
      <alignment vertical="center" readingOrder="1"/>
    </xf>
    <xf numFmtId="43" fontId="3" fillId="0" borderId="4" xfId="1" applyFont="1" applyFill="1" applyBorder="1" applyAlignment="1">
      <alignment vertical="center" readingOrder="1"/>
    </xf>
    <xf numFmtId="43" fontId="3" fillId="0" borderId="6" xfId="1" applyFont="1" applyFill="1" applyBorder="1" applyAlignment="1">
      <alignment vertical="center" readingOrder="1"/>
    </xf>
    <xf numFmtId="43" fontId="3" fillId="0" borderId="3" xfId="1" applyFont="1" applyFill="1" applyBorder="1" applyAlignment="1">
      <alignment horizontal="right" vertical="center" readingOrder="1"/>
    </xf>
    <xf numFmtId="43" fontId="3" fillId="0" borderId="4" xfId="1" applyFont="1" applyFill="1" applyBorder="1" applyAlignment="1">
      <alignment horizontal="center" vertical="center"/>
    </xf>
    <xf numFmtId="2" fontId="3" fillId="0" borderId="4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43" fontId="3" fillId="0" borderId="5" xfId="1" applyFont="1" applyFill="1" applyBorder="1" applyAlignment="1">
      <alignment horizontal="right"/>
    </xf>
    <xf numFmtId="2" fontId="3" fillId="0" borderId="4" xfId="1" applyNumberFormat="1" applyFont="1" applyFill="1" applyBorder="1" applyAlignment="1">
      <alignment horizontal="center"/>
    </xf>
    <xf numFmtId="2" fontId="4" fillId="0" borderId="6" xfId="1" applyNumberFormat="1" applyFont="1" applyFill="1" applyBorder="1" applyAlignment="1">
      <alignment horizontal="center"/>
    </xf>
    <xf numFmtId="187" fontId="3" fillId="0" borderId="3" xfId="1" applyNumberFormat="1" applyFont="1" applyFill="1" applyBorder="1" applyAlignment="1">
      <alignment horizontal="right" vertical="center"/>
    </xf>
    <xf numFmtId="1" fontId="3" fillId="0" borderId="4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center" indent="1"/>
    </xf>
    <xf numFmtId="2" fontId="2" fillId="0" borderId="4" xfId="1" applyNumberFormat="1" applyFont="1" applyFill="1" applyBorder="1" applyAlignment="1">
      <alignment horizontal="center" vertical="center"/>
    </xf>
    <xf numFmtId="2" fontId="2" fillId="0" borderId="4" xfId="1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2" fontId="5" fillId="0" borderId="6" xfId="1" applyNumberFormat="1" applyFont="1" applyFill="1" applyBorder="1" applyAlignment="1">
      <alignment horizontal="center"/>
    </xf>
    <xf numFmtId="187" fontId="3" fillId="0" borderId="7" xfId="1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3" xfId="0" applyFont="1" applyFill="1" applyBorder="1"/>
    <xf numFmtId="0" fontId="3" fillId="0" borderId="2" xfId="0" applyFont="1" applyFill="1" applyBorder="1" applyAlignment="1">
      <alignment horizontal="left" indent="1"/>
    </xf>
    <xf numFmtId="187" fontId="3" fillId="0" borderId="5" xfId="1" applyNumberFormat="1" applyFont="1" applyFill="1" applyBorder="1" applyAlignment="1">
      <alignment horizontal="right"/>
    </xf>
    <xf numFmtId="187" fontId="3" fillId="0" borderId="4" xfId="1" applyNumberFormat="1" applyFont="1" applyFill="1" applyBorder="1" applyAlignment="1">
      <alignment horizontal="right"/>
    </xf>
    <xf numFmtId="187" fontId="3" fillId="0" borderId="6" xfId="1" applyNumberFormat="1" applyFont="1" applyFill="1" applyBorder="1" applyAlignment="1">
      <alignment horizontal="right"/>
    </xf>
    <xf numFmtId="187" fontId="3" fillId="0" borderId="3" xfId="1" applyNumberFormat="1" applyFont="1" applyFill="1" applyBorder="1" applyAlignment="1">
      <alignment horizontal="right"/>
    </xf>
    <xf numFmtId="4" fontId="3" fillId="0" borderId="4" xfId="1" applyNumberFormat="1" applyFont="1" applyFill="1" applyBorder="1" applyAlignment="1">
      <alignment horizontal="center"/>
    </xf>
    <xf numFmtId="4" fontId="3" fillId="0" borderId="2" xfId="1" applyNumberFormat="1" applyFont="1" applyFill="1" applyBorder="1" applyAlignment="1">
      <alignment horizontal="center"/>
    </xf>
    <xf numFmtId="2" fontId="3" fillId="0" borderId="6" xfId="1" applyNumberFormat="1" applyFont="1" applyFill="1" applyBorder="1" applyAlignment="1">
      <alignment horizontal="center"/>
    </xf>
    <xf numFmtId="43" fontId="2" fillId="0" borderId="4" xfId="0" applyNumberFormat="1" applyFont="1" applyFill="1" applyBorder="1"/>
    <xf numFmtId="0" fontId="3" fillId="0" borderId="2" xfId="0" applyFont="1" applyFill="1" applyBorder="1" applyAlignment="1">
      <alignment horizontal="left" vertical="center" indent="2"/>
    </xf>
    <xf numFmtId="2" fontId="3" fillId="0" borderId="3" xfId="1" applyNumberFormat="1" applyFont="1" applyFill="1" applyBorder="1" applyAlignment="1">
      <alignment horizontal="center"/>
    </xf>
    <xf numFmtId="4" fontId="3" fillId="0" borderId="6" xfId="1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0" borderId="2" xfId="0" applyFont="1" applyFill="1" applyBorder="1" applyAlignment="1">
      <alignment horizontal="left" vertical="center" indent="3"/>
    </xf>
    <xf numFmtId="187" fontId="2" fillId="0" borderId="5" xfId="1" applyNumberFormat="1" applyFont="1" applyFill="1" applyBorder="1" applyAlignment="1">
      <alignment horizontal="right"/>
    </xf>
    <xf numFmtId="187" fontId="2" fillId="0" borderId="4" xfId="1" applyNumberFormat="1" applyFont="1" applyFill="1" applyBorder="1" applyAlignment="1">
      <alignment horizontal="right"/>
    </xf>
    <xf numFmtId="187" fontId="2" fillId="0" borderId="6" xfId="1" applyNumberFormat="1" applyFont="1" applyFill="1" applyBorder="1" applyAlignment="1">
      <alignment horizontal="right"/>
    </xf>
    <xf numFmtId="187" fontId="2" fillId="0" borderId="3" xfId="1" applyNumberFormat="1" applyFont="1" applyFill="1" applyBorder="1" applyAlignment="1">
      <alignment horizontal="right"/>
    </xf>
    <xf numFmtId="4" fontId="2" fillId="0" borderId="4" xfId="1" applyNumberFormat="1" applyFont="1" applyFill="1" applyBorder="1" applyAlignment="1">
      <alignment horizontal="center"/>
    </xf>
    <xf numFmtId="4" fontId="2" fillId="0" borderId="2" xfId="1" applyNumberFormat="1" applyFont="1" applyFill="1" applyBorder="1" applyAlignment="1">
      <alignment horizontal="center"/>
    </xf>
    <xf numFmtId="4" fontId="2" fillId="0" borderId="6" xfId="1" applyNumberFormat="1" applyFont="1" applyFill="1" applyBorder="1" applyAlignment="1">
      <alignment horizontal="center"/>
    </xf>
    <xf numFmtId="187" fontId="2" fillId="0" borderId="3" xfId="1" applyNumberFormat="1" applyFont="1" applyFill="1" applyBorder="1" applyAlignment="1">
      <alignment horizontal="right" vertic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187" fontId="2" fillId="0" borderId="5" xfId="3" applyNumberFormat="1" applyFont="1" applyBorder="1"/>
    <xf numFmtId="187" fontId="2" fillId="0" borderId="6" xfId="3" applyNumberFormat="1" applyFont="1" applyBorder="1"/>
    <xf numFmtId="187" fontId="2" fillId="0" borderId="3" xfId="3" applyNumberFormat="1" applyFont="1" applyBorder="1"/>
    <xf numFmtId="187" fontId="2" fillId="0" borderId="7" xfId="1" applyNumberFormat="1" applyFont="1" applyFill="1" applyBorder="1" applyAlignment="1">
      <alignment horizontal="right"/>
    </xf>
    <xf numFmtId="2" fontId="2" fillId="0" borderId="6" xfId="1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indent="2"/>
    </xf>
    <xf numFmtId="43" fontId="2" fillId="0" borderId="4" xfId="1" applyNumberFormat="1" applyFont="1" applyFill="1" applyBorder="1" applyAlignment="1">
      <alignment horizontal="right"/>
    </xf>
    <xf numFmtId="2" fontId="2" fillId="0" borderId="7" xfId="1" applyNumberFormat="1" applyFont="1" applyFill="1" applyBorder="1" applyAlignment="1">
      <alignment horizontal="center"/>
    </xf>
    <xf numFmtId="2" fontId="7" fillId="0" borderId="7" xfId="1" applyNumberFormat="1" applyFont="1" applyFill="1" applyBorder="1" applyAlignment="1">
      <alignment horizontal="center"/>
    </xf>
    <xf numFmtId="187" fontId="2" fillId="0" borderId="3" xfId="1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vertical="center" wrapText="1"/>
    </xf>
    <xf numFmtId="187" fontId="2" fillId="0" borderId="5" xfId="0" applyNumberFormat="1" applyFont="1" applyFill="1" applyBorder="1" applyAlignment="1">
      <alignment horizontal="right" vertical="top" wrapText="1" readingOrder="1"/>
    </xf>
    <xf numFmtId="43" fontId="2" fillId="0" borderId="4" xfId="0" applyNumberFormat="1" applyFont="1" applyFill="1" applyBorder="1" applyAlignment="1">
      <alignment horizontal="right" vertical="top" wrapText="1" readingOrder="1"/>
    </xf>
    <xf numFmtId="187" fontId="2" fillId="0" borderId="6" xfId="0" applyNumberFormat="1" applyFont="1" applyFill="1" applyBorder="1" applyAlignment="1">
      <alignment horizontal="right" vertical="top" wrapText="1" readingOrder="1"/>
    </xf>
    <xf numFmtId="187" fontId="2" fillId="0" borderId="3" xfId="0" applyNumberFormat="1" applyFont="1" applyFill="1" applyBorder="1" applyAlignment="1">
      <alignment horizontal="right" vertical="top" wrapText="1" readingOrder="1"/>
    </xf>
    <xf numFmtId="2" fontId="7" fillId="0" borderId="2" xfId="1" applyNumberFormat="1" applyFont="1" applyFill="1" applyBorder="1" applyAlignment="1">
      <alignment horizontal="center" vertical="center"/>
    </xf>
    <xf numFmtId="187" fontId="3" fillId="0" borderId="5" xfId="0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187" fontId="3" fillId="0" borderId="6" xfId="0" applyNumberFormat="1" applyFont="1" applyFill="1" applyBorder="1" applyAlignment="1">
      <alignment horizontal="left"/>
    </xf>
    <xf numFmtId="187" fontId="3" fillId="0" borderId="7" xfId="0" applyNumberFormat="1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187" fontId="3" fillId="0" borderId="8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/>
    </xf>
    <xf numFmtId="43" fontId="2" fillId="0" borderId="4" xfId="1" applyFont="1" applyFill="1" applyBorder="1" applyAlignment="1">
      <alignment horizontal="center" vertical="center"/>
    </xf>
    <xf numFmtId="43" fontId="7" fillId="0" borderId="2" xfId="1" applyFont="1" applyFill="1" applyBorder="1" applyAlignment="1">
      <alignment horizontal="center" vertical="center"/>
    </xf>
    <xf numFmtId="187" fontId="2" fillId="0" borderId="5" xfId="1" applyNumberFormat="1" applyFont="1" applyFill="1" applyBorder="1" applyAlignment="1">
      <alignment horizontal="right" vertical="center"/>
    </xf>
    <xf numFmtId="2" fontId="2" fillId="0" borderId="6" xfId="1" applyNumberFormat="1" applyFont="1" applyFill="1" applyBorder="1" applyAlignment="1">
      <alignment horizontal="center" vertical="center"/>
    </xf>
    <xf numFmtId="187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87" fontId="2" fillId="0" borderId="15" xfId="0" applyNumberFormat="1" applyFont="1" applyFill="1" applyBorder="1" applyAlignment="1">
      <alignment horizontal="right" vertical="top" wrapText="1" readingOrder="1"/>
    </xf>
    <xf numFmtId="4" fontId="2" fillId="0" borderId="0" xfId="0" applyNumberFormat="1" applyFont="1" applyFill="1" applyBorder="1" applyAlignment="1">
      <alignment horizontal="right" vertical="top" wrapText="1" readingOrder="1"/>
    </xf>
    <xf numFmtId="187" fontId="2" fillId="0" borderId="16" xfId="0" applyNumberFormat="1" applyFont="1" applyFill="1" applyBorder="1" applyAlignment="1">
      <alignment horizontal="right" vertical="top" wrapText="1" readingOrder="1"/>
    </xf>
    <xf numFmtId="187" fontId="2" fillId="0" borderId="0" xfId="0" applyNumberFormat="1" applyFont="1" applyFill="1" applyBorder="1" applyAlignment="1">
      <alignment horizontal="right" vertical="top" wrapText="1" readingOrder="1"/>
    </xf>
    <xf numFmtId="2" fontId="2" fillId="0" borderId="0" xfId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Alignment="1">
      <alignment horizontal="center"/>
    </xf>
    <xf numFmtId="187" fontId="7" fillId="0" borderId="0" xfId="1" applyNumberFormat="1" applyFont="1" applyFill="1" applyAlignment="1">
      <alignment horizontal="center"/>
    </xf>
    <xf numFmtId="187" fontId="2" fillId="0" borderId="15" xfId="2" applyNumberFormat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 vertical="center" wrapText="1"/>
    </xf>
    <xf numFmtId="4" fontId="2" fillId="0" borderId="16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/>
    </xf>
    <xf numFmtId="187" fontId="7" fillId="0" borderId="15" xfId="0" applyNumberFormat="1" applyFont="1" applyFill="1" applyBorder="1" applyAlignment="1">
      <alignment horizontal="right" vertical="top" wrapText="1" readingOrder="1"/>
    </xf>
    <xf numFmtId="4" fontId="7" fillId="0" borderId="0" xfId="0" applyNumberFormat="1" applyFont="1" applyFill="1" applyBorder="1" applyAlignment="1">
      <alignment horizontal="right" vertical="top" wrapText="1" readingOrder="1"/>
    </xf>
    <xf numFmtId="187" fontId="7" fillId="0" borderId="16" xfId="0" applyNumberFormat="1" applyFont="1" applyFill="1" applyBorder="1" applyAlignment="1">
      <alignment horizontal="right" vertical="top" wrapText="1" readingOrder="1"/>
    </xf>
    <xf numFmtId="187" fontId="7" fillId="0" borderId="0" xfId="0" applyNumberFormat="1" applyFont="1" applyFill="1" applyBorder="1" applyAlignment="1">
      <alignment horizontal="right" vertical="top" wrapText="1" readingOrder="1"/>
    </xf>
    <xf numFmtId="2" fontId="7" fillId="0" borderId="0" xfId="1" applyNumberFormat="1" applyFont="1" applyFill="1" applyBorder="1" applyAlignment="1">
      <alignment horizontal="center" vertical="center"/>
    </xf>
    <xf numFmtId="187" fontId="7" fillId="0" borderId="15" xfId="1" applyNumberFormat="1" applyFont="1" applyFill="1" applyBorder="1" applyAlignment="1">
      <alignment horizontal="center"/>
    </xf>
    <xf numFmtId="187" fontId="7" fillId="0" borderId="0" xfId="1" applyNumberFormat="1" applyFont="1" applyFill="1" applyBorder="1" applyAlignment="1">
      <alignment horizontal="center"/>
    </xf>
    <xf numFmtId="10" fontId="7" fillId="0" borderId="0" xfId="2" applyNumberFormat="1" applyFont="1" applyFill="1" applyBorder="1" applyAlignment="1">
      <alignment horizontal="center"/>
    </xf>
    <xf numFmtId="43" fontId="7" fillId="0" borderId="16" xfId="1" applyFont="1" applyFill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left" vertical="center"/>
    </xf>
    <xf numFmtId="187" fontId="7" fillId="0" borderId="5" xfId="0" applyNumberFormat="1" applyFont="1" applyFill="1" applyBorder="1" applyAlignment="1">
      <alignment horizontal="right" vertical="top" wrapText="1" readingOrder="1"/>
    </xf>
    <xf numFmtId="4" fontId="7" fillId="0" borderId="4" xfId="0" applyNumberFormat="1" applyFont="1" applyFill="1" applyBorder="1" applyAlignment="1">
      <alignment horizontal="right" vertical="top" wrapText="1" readingOrder="1"/>
    </xf>
    <xf numFmtId="187" fontId="7" fillId="0" borderId="6" xfId="0" applyNumberFormat="1" applyFont="1" applyFill="1" applyBorder="1" applyAlignment="1">
      <alignment horizontal="right" vertical="top" wrapText="1" readingOrder="1"/>
    </xf>
    <xf numFmtId="187" fontId="7" fillId="0" borderId="3" xfId="0" applyNumberFormat="1" applyFont="1" applyFill="1" applyBorder="1" applyAlignment="1">
      <alignment horizontal="right" vertical="top" wrapText="1" readingOrder="1"/>
    </xf>
    <xf numFmtId="2" fontId="7" fillId="0" borderId="4" xfId="1" applyNumberFormat="1" applyFont="1" applyFill="1" applyBorder="1" applyAlignment="1">
      <alignment horizontal="center" vertical="center"/>
    </xf>
    <xf numFmtId="187" fontId="7" fillId="0" borderId="4" xfId="1" applyNumberFormat="1" applyFont="1" applyFill="1" applyBorder="1" applyAlignment="1">
      <alignment horizontal="center"/>
    </xf>
    <xf numFmtId="187" fontId="7" fillId="0" borderId="2" xfId="1" applyNumberFormat="1" applyFont="1" applyFill="1" applyBorder="1" applyAlignment="1">
      <alignment horizontal="center"/>
    </xf>
    <xf numFmtId="187" fontId="7" fillId="0" borderId="5" xfId="1" applyNumberFormat="1" applyFont="1" applyFill="1" applyBorder="1" applyAlignment="1">
      <alignment horizontal="center"/>
    </xf>
    <xf numFmtId="10" fontId="7" fillId="0" borderId="4" xfId="2" applyNumberFormat="1" applyFont="1" applyFill="1" applyBorder="1" applyAlignment="1">
      <alignment horizontal="center"/>
    </xf>
    <xf numFmtId="43" fontId="7" fillId="0" borderId="4" xfId="1" applyFont="1" applyFill="1" applyBorder="1" applyAlignment="1">
      <alignment horizontal="center" vertical="center" wrapText="1"/>
    </xf>
    <xf numFmtId="4" fontId="7" fillId="0" borderId="6" xfId="1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43" fontId="7" fillId="0" borderId="5" xfId="1" applyFont="1" applyFill="1" applyBorder="1" applyAlignment="1">
      <alignment horizontal="right" vertical="top" wrapText="1" readingOrder="1"/>
    </xf>
    <xf numFmtId="43" fontId="7" fillId="0" borderId="4" xfId="1" applyFont="1" applyFill="1" applyBorder="1" applyAlignment="1">
      <alignment horizontal="right" vertical="top" wrapText="1" readingOrder="1"/>
    </xf>
    <xf numFmtId="43" fontId="7" fillId="0" borderId="6" xfId="1" applyFont="1" applyFill="1" applyBorder="1" applyAlignment="1">
      <alignment horizontal="right" vertical="top" wrapText="1" readingOrder="1"/>
    </xf>
    <xf numFmtId="43" fontId="7" fillId="0" borderId="3" xfId="1" applyFont="1" applyFill="1" applyBorder="1" applyAlignment="1">
      <alignment horizontal="right" vertical="top" wrapText="1" readingOrder="1"/>
    </xf>
    <xf numFmtId="43" fontId="7" fillId="0" borderId="5" xfId="1" applyFont="1" applyFill="1" applyBorder="1" applyAlignment="1">
      <alignment horizontal="right"/>
    </xf>
    <xf numFmtId="2" fontId="7" fillId="0" borderId="4" xfId="1" applyNumberFormat="1" applyFont="1" applyFill="1" applyBorder="1" applyAlignment="1">
      <alignment horizontal="center"/>
    </xf>
    <xf numFmtId="2" fontId="7" fillId="0" borderId="6" xfId="1" applyNumberFormat="1" applyFont="1" applyFill="1" applyBorder="1" applyAlignment="1">
      <alignment horizontal="center"/>
    </xf>
    <xf numFmtId="43" fontId="7" fillId="0" borderId="3" xfId="1" applyFont="1" applyFill="1" applyBorder="1" applyAlignment="1">
      <alignment horizontal="right" vertical="center"/>
    </xf>
    <xf numFmtId="43" fontId="7" fillId="0" borderId="17" xfId="1" applyFont="1" applyBorder="1" applyAlignment="1">
      <alignment horizontal="right" vertical="center" wrapText="1"/>
    </xf>
    <xf numFmtId="43" fontId="7" fillId="0" borderId="18" xfId="1" applyFont="1" applyBorder="1" applyAlignment="1">
      <alignment horizontal="right" vertical="center" wrapText="1"/>
    </xf>
    <xf numFmtId="43" fontId="7" fillId="0" borderId="19" xfId="1" applyFont="1" applyBorder="1" applyAlignment="1">
      <alignment horizontal="right" vertical="center" wrapText="1"/>
    </xf>
    <xf numFmtId="43" fontId="7" fillId="0" borderId="20" xfId="1" applyFont="1" applyBorder="1" applyAlignment="1">
      <alignment horizontal="right" vertical="center" wrapText="1"/>
    </xf>
    <xf numFmtId="4" fontId="7" fillId="0" borderId="1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187" fontId="2" fillId="0" borderId="0" xfId="0" applyNumberFormat="1" applyFont="1" applyFill="1" applyBorder="1" applyAlignment="1">
      <alignment horizontal="right"/>
    </xf>
    <xf numFmtId="187" fontId="2" fillId="0" borderId="0" xfId="0" applyNumberFormat="1" applyFont="1" applyFill="1" applyBorder="1" applyAlignment="1">
      <alignment horizontal="center"/>
    </xf>
    <xf numFmtId="187" fontId="2" fillId="0" borderId="0" xfId="0" applyNumberFormat="1" applyFont="1" applyFill="1" applyBorder="1"/>
    <xf numFmtId="2" fontId="2" fillId="0" borderId="0" xfId="0" applyNumberFormat="1" applyFont="1" applyFill="1" applyAlignment="1">
      <alignment horizontal="right"/>
    </xf>
    <xf numFmtId="187" fontId="2" fillId="0" borderId="0" xfId="0" applyNumberFormat="1" applyFont="1" applyFill="1" applyAlignment="1">
      <alignment horizontal="right"/>
    </xf>
    <xf numFmtId="0" fontId="3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2" fontId="9" fillId="0" borderId="2" xfId="0" applyNumberFormat="1" applyFont="1" applyFill="1" applyBorder="1" applyAlignment="1">
      <alignment horizontal="center"/>
    </xf>
    <xf numFmtId="2" fontId="9" fillId="0" borderId="3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87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187" fontId="9" fillId="0" borderId="4" xfId="0" applyNumberFormat="1" applyFont="1" applyFill="1" applyBorder="1" applyAlignment="1">
      <alignment horizontal="center"/>
    </xf>
    <xf numFmtId="187" fontId="2" fillId="0" borderId="0" xfId="0" applyNumberFormat="1" applyFont="1" applyFill="1" applyAlignment="1">
      <alignment horizontal="center"/>
    </xf>
    <xf numFmtId="2" fontId="9" fillId="0" borderId="4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43" fontId="2" fillId="0" borderId="0" xfId="1" applyFont="1" applyFill="1" applyAlignment="1">
      <alignment horizontal="left"/>
    </xf>
    <xf numFmtId="0" fontId="2" fillId="0" borderId="2" xfId="0" applyFont="1" applyFill="1" applyBorder="1" applyAlignment="1">
      <alignment horizontal="center" vertical="top"/>
    </xf>
    <xf numFmtId="187" fontId="2" fillId="0" borderId="5" xfId="1" applyNumberFormat="1" applyFont="1" applyFill="1" applyBorder="1" applyAlignment="1">
      <alignment horizontal="center" vertical="top" wrapText="1"/>
    </xf>
    <xf numFmtId="2" fontId="2" fillId="0" borderId="4" xfId="1" applyNumberFormat="1" applyFont="1" applyFill="1" applyBorder="1" applyAlignment="1">
      <alignment horizontal="center" vertical="top" wrapText="1"/>
    </xf>
    <xf numFmtId="187" fontId="2" fillId="0" borderId="6" xfId="1" applyNumberFormat="1" applyFont="1" applyFill="1" applyBorder="1" applyAlignment="1">
      <alignment horizontal="center" vertical="top" wrapText="1"/>
    </xf>
    <xf numFmtId="187" fontId="2" fillId="0" borderId="3" xfId="1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187" fontId="2" fillId="0" borderId="3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/>
    <xf numFmtId="187" fontId="2" fillId="0" borderId="8" xfId="0" applyNumberFormat="1" applyFont="1" applyFill="1" applyBorder="1"/>
    <xf numFmtId="0" fontId="10" fillId="0" borderId="7" xfId="0" applyFont="1" applyFill="1" applyBorder="1"/>
    <xf numFmtId="187" fontId="10" fillId="0" borderId="9" xfId="0" applyNumberFormat="1" applyFont="1" applyFill="1" applyBorder="1"/>
    <xf numFmtId="187" fontId="2" fillId="0" borderId="7" xfId="0" applyNumberFormat="1" applyFont="1" applyFill="1" applyBorder="1"/>
    <xf numFmtId="0" fontId="2" fillId="0" borderId="9" xfId="0" applyFont="1" applyFill="1" applyBorder="1"/>
    <xf numFmtId="43" fontId="9" fillId="0" borderId="10" xfId="1" applyFont="1" applyBorder="1"/>
    <xf numFmtId="187" fontId="2" fillId="2" borderId="11" xfId="0" applyNumberFormat="1" applyFont="1" applyFill="1" applyBorder="1" applyAlignment="1">
      <alignment horizontal="right" vertical="center"/>
    </xf>
    <xf numFmtId="43" fontId="9" fillId="0" borderId="12" xfId="1" applyFont="1" applyBorder="1"/>
    <xf numFmtId="43" fontId="9" fillId="0" borderId="13" xfId="1" applyFont="1" applyBorder="1"/>
    <xf numFmtId="187" fontId="2" fillId="2" borderId="14" xfId="0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2" fontId="2" fillId="0" borderId="7" xfId="0" applyNumberFormat="1" applyFont="1" applyFill="1" applyBorder="1"/>
    <xf numFmtId="0" fontId="3" fillId="0" borderId="0" xfId="0" applyFont="1" applyFill="1" applyAlignment="1"/>
    <xf numFmtId="0" fontId="2" fillId="0" borderId="0" xfId="0" applyFont="1" applyFill="1" applyAlignment="1"/>
    <xf numFmtId="0" fontId="7" fillId="0" borderId="0" xfId="0" applyFont="1" applyFill="1" applyBorder="1"/>
    <xf numFmtId="0" fontId="7" fillId="0" borderId="0" xfId="0" applyFont="1" applyFill="1"/>
    <xf numFmtId="0" fontId="2" fillId="0" borderId="6" xfId="0" applyFont="1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center" vertical="top" wrapText="1"/>
    </xf>
    <xf numFmtId="187" fontId="2" fillId="0" borderId="3" xfId="0" applyNumberFormat="1" applyFont="1" applyFill="1" applyBorder="1" applyAlignment="1">
      <alignment horizontal="right" vertical="center"/>
    </xf>
    <xf numFmtId="187" fontId="2" fillId="0" borderId="4" xfId="0" applyNumberFormat="1" applyFont="1" applyFill="1" applyBorder="1" applyAlignment="1">
      <alignment horizontal="right" vertical="center"/>
    </xf>
    <xf numFmtId="187" fontId="2" fillId="0" borderId="6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7" fillId="0" borderId="3" xfId="0" applyNumberFormat="1" applyFont="1" applyFill="1" applyBorder="1" applyAlignment="1">
      <alignment horizontal="center"/>
    </xf>
    <xf numFmtId="43" fontId="7" fillId="0" borderId="3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right"/>
    </xf>
    <xf numFmtId="2" fontId="2" fillId="0" borderId="0" xfId="0" applyNumberFormat="1" applyFont="1" applyFill="1" applyAlignment="1">
      <alignment horizontal="center"/>
    </xf>
  </cellXfs>
  <cellStyles count="4">
    <cellStyle name="เครื่องหมายจุลภาค" xfId="1" builtinId="3"/>
    <cellStyle name="ปกติ" xfId="0" builtinId="0"/>
    <cellStyle name="ปกติ 2" xfId="3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41"/>
  <sheetViews>
    <sheetView tabSelected="1" view="pageBreakPreview" zoomScale="60" zoomScaleNormal="100" workbookViewId="0">
      <selection activeCell="E45" sqref="E45"/>
    </sheetView>
  </sheetViews>
  <sheetFormatPr defaultRowHeight="21" x14ac:dyDescent="0.35"/>
  <cols>
    <col min="1" max="1" width="17.875" style="1" customWidth="1"/>
    <col min="2" max="2" width="11.5" style="145" customWidth="1"/>
    <col min="3" max="3" width="11.5" style="144" customWidth="1"/>
    <col min="4" max="5" width="10.625" style="145" customWidth="1"/>
    <col min="6" max="6" width="10.625" style="199" customWidth="1"/>
    <col min="7" max="7" width="10.625" style="1" customWidth="1"/>
    <col min="8" max="8" width="10.875" style="1" customWidth="1"/>
    <col min="9" max="9" width="11" style="8" customWidth="1"/>
    <col min="10" max="10" width="10.25" style="1" bestFit="1" customWidth="1"/>
    <col min="11" max="11" width="7.875" style="1" customWidth="1"/>
    <col min="12" max="12" width="8.625" style="1" customWidth="1"/>
    <col min="13" max="13" width="10.5" style="145" customWidth="1"/>
    <col min="14" max="14" width="8.5" style="1" customWidth="1"/>
    <col min="15" max="15" width="6.625" style="1" customWidth="1"/>
    <col min="16" max="16384" width="9" style="1"/>
  </cols>
  <sheetData>
    <row r="1" spans="1:15" x14ac:dyDescent="0.3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8"/>
    </row>
    <row r="2" spans="1:15" x14ac:dyDescent="0.35">
      <c r="A2" s="149"/>
      <c r="B2" s="150" t="s">
        <v>1</v>
      </c>
      <c r="C2" s="151"/>
      <c r="D2" s="152" t="s">
        <v>2</v>
      </c>
      <c r="E2" s="153"/>
      <c r="F2" s="150" t="s">
        <v>3</v>
      </c>
      <c r="G2" s="151"/>
      <c r="H2" s="154" t="s">
        <v>4</v>
      </c>
      <c r="I2" s="155"/>
      <c r="J2" s="148"/>
    </row>
    <row r="3" spans="1:15" s="2" customFormat="1" x14ac:dyDescent="0.35">
      <c r="A3" s="149"/>
      <c r="B3" s="156" t="s">
        <v>5</v>
      </c>
      <c r="C3" s="157" t="s">
        <v>6</v>
      </c>
      <c r="D3" s="158" t="s">
        <v>5</v>
      </c>
      <c r="E3" s="158" t="s">
        <v>6</v>
      </c>
      <c r="F3" s="157" t="s">
        <v>5</v>
      </c>
      <c r="G3" s="54" t="s">
        <v>6</v>
      </c>
      <c r="H3" s="54" t="s">
        <v>5</v>
      </c>
      <c r="I3" s="156" t="s">
        <v>6</v>
      </c>
      <c r="J3" s="148"/>
      <c r="M3" s="159"/>
    </row>
    <row r="4" spans="1:15" x14ac:dyDescent="0.35">
      <c r="A4" s="53" t="s">
        <v>7</v>
      </c>
      <c r="B4" s="157">
        <v>32</v>
      </c>
      <c r="C4" s="157">
        <v>34.08</v>
      </c>
      <c r="D4" s="160">
        <f>20+32</f>
        <v>52</v>
      </c>
      <c r="E4" s="160">
        <f>+C4+22.16</f>
        <v>56.239999999999995</v>
      </c>
      <c r="F4" s="157">
        <f>23+D4</f>
        <v>75</v>
      </c>
      <c r="G4" s="157">
        <f>+E4+25.5</f>
        <v>81.739999999999995</v>
      </c>
      <c r="H4" s="157">
        <f>18+F4</f>
        <v>93</v>
      </c>
      <c r="I4" s="25">
        <f>+G4+18.26</f>
        <v>100</v>
      </c>
      <c r="J4" s="139"/>
    </row>
    <row r="5" spans="1:15" x14ac:dyDescent="0.35">
      <c r="A5" s="53" t="s">
        <v>8</v>
      </c>
      <c r="B5" s="157">
        <v>35</v>
      </c>
      <c r="C5" s="157">
        <v>35.33</v>
      </c>
      <c r="D5" s="160">
        <f>20+35</f>
        <v>55</v>
      </c>
      <c r="E5" s="160">
        <f>20.45+C5</f>
        <v>55.78</v>
      </c>
      <c r="F5" s="157">
        <f>25+D5</f>
        <v>80</v>
      </c>
      <c r="G5" s="157">
        <f>25.98+E5</f>
        <v>81.760000000000005</v>
      </c>
      <c r="H5" s="157">
        <f>18+F5</f>
        <v>98</v>
      </c>
      <c r="I5" s="25">
        <f>18.24+G5</f>
        <v>100</v>
      </c>
      <c r="J5" s="139"/>
    </row>
    <row r="6" spans="1:15" x14ac:dyDescent="0.35">
      <c r="A6" s="53" t="s">
        <v>9</v>
      </c>
      <c r="B6" s="157">
        <v>19</v>
      </c>
      <c r="C6" s="157">
        <v>28.96</v>
      </c>
      <c r="D6" s="160">
        <f>20+19</f>
        <v>39</v>
      </c>
      <c r="E6" s="160">
        <f>29.19+C6</f>
        <v>58.150000000000006</v>
      </c>
      <c r="F6" s="157">
        <f>+D6+18</f>
        <v>57</v>
      </c>
      <c r="G6" s="157">
        <f>23.5+E6</f>
        <v>81.650000000000006</v>
      </c>
      <c r="H6" s="157">
        <f>18+F6</f>
        <v>75</v>
      </c>
      <c r="I6" s="25">
        <f>18.35+G6</f>
        <v>100</v>
      </c>
      <c r="J6" s="139"/>
    </row>
    <row r="7" spans="1:15" x14ac:dyDescent="0.35">
      <c r="A7" s="139"/>
      <c r="B7" s="161"/>
      <c r="C7" s="161"/>
      <c r="D7" s="162"/>
      <c r="E7" s="162"/>
      <c r="F7" s="161"/>
      <c r="G7" s="161"/>
      <c r="H7" s="161"/>
      <c r="I7" s="149"/>
      <c r="J7" s="139"/>
    </row>
    <row r="8" spans="1:15" x14ac:dyDescent="0.35">
      <c r="A8" s="3" t="s">
        <v>10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5" x14ac:dyDescent="0.35">
      <c r="A9" s="4"/>
      <c r="B9" s="5"/>
      <c r="C9" s="6"/>
      <c r="D9" s="5"/>
      <c r="E9" s="5"/>
      <c r="F9" s="7"/>
      <c r="L9" s="163"/>
      <c r="M9" s="9" t="s">
        <v>11</v>
      </c>
    </row>
    <row r="10" spans="1:15" s="2" customFormat="1" ht="42" x14ac:dyDescent="0.35">
      <c r="A10" s="164" t="s">
        <v>12</v>
      </c>
      <c r="B10" s="165" t="s">
        <v>13</v>
      </c>
      <c r="C10" s="166" t="s">
        <v>14</v>
      </c>
      <c r="D10" s="167" t="s">
        <v>15</v>
      </c>
      <c r="E10" s="168" t="s">
        <v>5</v>
      </c>
      <c r="F10" s="169" t="s">
        <v>16</v>
      </c>
      <c r="G10" s="169" t="s">
        <v>17</v>
      </c>
      <c r="H10" s="170" t="s">
        <v>18</v>
      </c>
      <c r="I10" s="165" t="s">
        <v>19</v>
      </c>
      <c r="J10" s="169" t="s">
        <v>20</v>
      </c>
      <c r="K10" s="169" t="s">
        <v>17</v>
      </c>
      <c r="L10" s="171" t="s">
        <v>18</v>
      </c>
      <c r="M10" s="172" t="s">
        <v>21</v>
      </c>
      <c r="N10" s="80" t="s">
        <v>22</v>
      </c>
      <c r="O10" s="80" t="s">
        <v>23</v>
      </c>
    </row>
    <row r="11" spans="1:15" ht="24" customHeight="1" x14ac:dyDescent="0.35">
      <c r="A11" s="173" t="s">
        <v>24</v>
      </c>
      <c r="B11" s="174"/>
      <c r="C11" s="175"/>
      <c r="D11" s="176"/>
      <c r="E11" s="177"/>
      <c r="F11" s="29"/>
      <c r="G11" s="29"/>
      <c r="H11" s="29"/>
      <c r="I11" s="174"/>
      <c r="J11" s="29"/>
      <c r="K11" s="29"/>
      <c r="L11" s="178"/>
      <c r="M11" s="177"/>
      <c r="N11" s="29"/>
      <c r="O11" s="29"/>
    </row>
    <row r="12" spans="1:15" s="146" customFormat="1" x14ac:dyDescent="0.35">
      <c r="A12" s="10" t="s">
        <v>7</v>
      </c>
      <c r="B12" s="11">
        <f>+B13+B14</f>
        <v>13003.02351155</v>
      </c>
      <c r="C12" s="12"/>
      <c r="D12" s="13">
        <f t="shared" ref="D12:E12" si="0">+D13+D14</f>
        <v>470.00264855</v>
      </c>
      <c r="E12" s="14">
        <f t="shared" si="0"/>
        <v>5275.9880841800004</v>
      </c>
      <c r="F12" s="15">
        <f>+E12*100/B12</f>
        <v>40.575086859556762</v>
      </c>
      <c r="G12" s="16">
        <v>32</v>
      </c>
      <c r="H12" s="17">
        <f>+F12-G12</f>
        <v>8.5750868595567624</v>
      </c>
      <c r="I12" s="18">
        <f>+D12+E12</f>
        <v>5745.9907327300007</v>
      </c>
      <c r="J12" s="19">
        <f>+I12*100/B12</f>
        <v>44.189651180943386</v>
      </c>
      <c r="K12" s="19">
        <v>34.08</v>
      </c>
      <c r="L12" s="20">
        <f>+J12-K12</f>
        <v>10.109651180943388</v>
      </c>
      <c r="M12" s="21">
        <f>+B12-I12</f>
        <v>7257.0327788199993</v>
      </c>
      <c r="N12" s="22">
        <v>2</v>
      </c>
      <c r="O12" s="22">
        <v>2</v>
      </c>
    </row>
    <row r="13" spans="1:15" x14ac:dyDescent="0.35">
      <c r="A13" s="23" t="s">
        <v>8</v>
      </c>
      <c r="B13" s="179">
        <v>6822.8117888999996</v>
      </c>
      <c r="C13" s="180"/>
      <c r="D13" s="181">
        <v>12.70684247</v>
      </c>
      <c r="E13" s="182">
        <v>3984.7790579100001</v>
      </c>
      <c r="F13" s="15">
        <f>+E13*100/B13</f>
        <v>58.403766382546536</v>
      </c>
      <c r="G13" s="24">
        <v>35</v>
      </c>
      <c r="H13" s="17">
        <f>+F13-G13</f>
        <v>23.403766382546536</v>
      </c>
      <c r="I13" s="18">
        <f t="shared" ref="I13:I14" si="1">+D13+E13</f>
        <v>3997.4859003800002</v>
      </c>
      <c r="J13" s="19">
        <f t="shared" ref="J13:J14" si="2">+I13*100/B13</f>
        <v>58.590006936487555</v>
      </c>
      <c r="K13" s="25">
        <v>35.33</v>
      </c>
      <c r="L13" s="20">
        <f t="shared" ref="L13:L14" si="3">+J13-K13</f>
        <v>23.260006936487557</v>
      </c>
      <c r="M13" s="21">
        <f t="shared" ref="M13:M14" si="4">+B13-I13</f>
        <v>2825.3258885199994</v>
      </c>
      <c r="N13" s="26"/>
      <c r="O13" s="26"/>
    </row>
    <row r="14" spans="1:15" x14ac:dyDescent="0.35">
      <c r="A14" s="23" t="s">
        <v>9</v>
      </c>
      <c r="B14" s="179">
        <v>6180.2117226500004</v>
      </c>
      <c r="C14" s="183"/>
      <c r="D14" s="181">
        <v>457.29580607999998</v>
      </c>
      <c r="E14" s="182">
        <v>1291.2090262700001</v>
      </c>
      <c r="F14" s="15">
        <f>+E14*100/B14</f>
        <v>20.892634172027122</v>
      </c>
      <c r="G14" s="24">
        <v>19</v>
      </c>
      <c r="H14" s="17">
        <f t="shared" ref="H14" si="5">+F14-G14</f>
        <v>1.8926341720271225</v>
      </c>
      <c r="I14" s="18">
        <f t="shared" si="1"/>
        <v>1748.50483235</v>
      </c>
      <c r="J14" s="19">
        <f t="shared" si="2"/>
        <v>28.291989187714464</v>
      </c>
      <c r="K14" s="25">
        <v>28.96</v>
      </c>
      <c r="L14" s="27">
        <f t="shared" si="3"/>
        <v>-0.66801081228553727</v>
      </c>
      <c r="M14" s="21">
        <f t="shared" si="4"/>
        <v>4431.7068902999999</v>
      </c>
      <c r="N14" s="26">
        <v>4</v>
      </c>
      <c r="O14" s="26">
        <v>6</v>
      </c>
    </row>
    <row r="15" spans="1:15" s="186" customFormat="1" ht="21" customHeight="1" x14ac:dyDescent="0.35">
      <c r="A15" s="184" t="s">
        <v>26</v>
      </c>
      <c r="B15" s="177"/>
      <c r="C15" s="29"/>
      <c r="D15" s="177"/>
      <c r="E15" s="177"/>
      <c r="F15" s="29"/>
      <c r="G15" s="29"/>
      <c r="H15" s="185"/>
      <c r="I15" s="28"/>
      <c r="J15" s="29"/>
      <c r="K15" s="29"/>
      <c r="L15" s="29"/>
      <c r="M15" s="177"/>
      <c r="N15" s="29"/>
      <c r="O15" s="30"/>
    </row>
    <row r="16" spans="1:15" s="187" customFormat="1" x14ac:dyDescent="0.35">
      <c r="A16" s="31" t="s">
        <v>7</v>
      </c>
      <c r="B16" s="32">
        <f>+B17+B22</f>
        <v>3187791516.6099997</v>
      </c>
      <c r="C16" s="33">
        <f>+C17+C22</f>
        <v>55485.83</v>
      </c>
      <c r="D16" s="34">
        <f>+D17+D22</f>
        <v>21089724.869999997</v>
      </c>
      <c r="E16" s="35">
        <f>+E17+E22</f>
        <v>2809196216.98</v>
      </c>
      <c r="F16" s="36">
        <f t="shared" ref="F16:F24" si="6">+E16*100/B16</f>
        <v>88.123586575303705</v>
      </c>
      <c r="G16" s="36"/>
      <c r="H16" s="37"/>
      <c r="I16" s="32">
        <f t="shared" ref="I16:I24" si="7">+C16+D16+E16</f>
        <v>2830341427.6799998</v>
      </c>
      <c r="J16" s="19">
        <f t="shared" ref="J16:J22" si="8">+I16*100/B16</f>
        <v>88.786905069936211</v>
      </c>
      <c r="K16" s="19"/>
      <c r="L16" s="38"/>
      <c r="M16" s="21">
        <f>+M17+M22</f>
        <v>357450088.92999983</v>
      </c>
      <c r="N16" s="39"/>
      <c r="O16" s="39"/>
    </row>
    <row r="17" spans="1:15" s="146" customFormat="1" x14ac:dyDescent="0.35">
      <c r="A17" s="40" t="s">
        <v>27</v>
      </c>
      <c r="B17" s="32">
        <f>+SUM(B18:B21)</f>
        <v>2651861684.4299998</v>
      </c>
      <c r="C17" s="33"/>
      <c r="D17" s="34">
        <f t="shared" ref="D17:E17" si="9">+SUM(D18:D21)</f>
        <v>21089724.869999997</v>
      </c>
      <c r="E17" s="35">
        <f t="shared" si="9"/>
        <v>2279771097.1599998</v>
      </c>
      <c r="F17" s="41">
        <f>+E17*100/B17</f>
        <v>85.968703064165339</v>
      </c>
      <c r="G17" s="36"/>
      <c r="H17" s="37"/>
      <c r="I17" s="32">
        <f>+SUM(I18:I21)</f>
        <v>2300860822.0300002</v>
      </c>
      <c r="J17" s="36">
        <f t="shared" si="8"/>
        <v>86.763983036489137</v>
      </c>
      <c r="K17" s="36"/>
      <c r="L17" s="42"/>
      <c r="M17" s="21">
        <f>+SUM(M18:M21)</f>
        <v>351000862.39999986</v>
      </c>
      <c r="N17" s="43"/>
      <c r="O17" s="43"/>
    </row>
    <row r="18" spans="1:15" x14ac:dyDescent="0.35">
      <c r="A18" s="44" t="s">
        <v>28</v>
      </c>
      <c r="B18" s="45">
        <v>24020888.32</v>
      </c>
      <c r="C18" s="46"/>
      <c r="D18" s="47">
        <v>0</v>
      </c>
      <c r="E18" s="48">
        <v>24020888.32</v>
      </c>
      <c r="F18" s="49">
        <f t="shared" si="6"/>
        <v>100</v>
      </c>
      <c r="G18" s="49"/>
      <c r="H18" s="50"/>
      <c r="I18" s="45">
        <f t="shared" si="7"/>
        <v>24020888.32</v>
      </c>
      <c r="J18" s="49">
        <f t="shared" si="8"/>
        <v>100</v>
      </c>
      <c r="K18" s="49"/>
      <c r="L18" s="51"/>
      <c r="M18" s="52">
        <f>+B18-I18</f>
        <v>0</v>
      </c>
      <c r="N18" s="53"/>
      <c r="O18" s="53"/>
    </row>
    <row r="19" spans="1:15" x14ac:dyDescent="0.35">
      <c r="A19" s="44" t="s">
        <v>29</v>
      </c>
      <c r="B19" s="45">
        <v>1772436259.27</v>
      </c>
      <c r="C19" s="46"/>
      <c r="D19" s="47">
        <v>1059233.3999999999</v>
      </c>
      <c r="E19" s="48">
        <v>1701880930.48</v>
      </c>
      <c r="F19" s="49">
        <f t="shared" si="6"/>
        <v>96.019302334795441</v>
      </c>
      <c r="G19" s="49"/>
      <c r="H19" s="50"/>
      <c r="I19" s="45">
        <f t="shared" si="7"/>
        <v>1702940163.8800001</v>
      </c>
      <c r="J19" s="49">
        <f t="shared" si="8"/>
        <v>96.079063773011342</v>
      </c>
      <c r="K19" s="49"/>
      <c r="L19" s="51"/>
      <c r="M19" s="52">
        <f>+B19-I19</f>
        <v>69496095.389999866</v>
      </c>
      <c r="N19" s="53"/>
      <c r="O19" s="53"/>
    </row>
    <row r="20" spans="1:15" x14ac:dyDescent="0.35">
      <c r="A20" s="44" t="s">
        <v>30</v>
      </c>
      <c r="B20" s="55">
        <v>683334988.84000003</v>
      </c>
      <c r="C20" s="46"/>
      <c r="D20" s="56">
        <v>20030491.469999999</v>
      </c>
      <c r="E20" s="55">
        <v>549939028.36000001</v>
      </c>
      <c r="F20" s="49">
        <f t="shared" si="6"/>
        <v>80.478687223897722</v>
      </c>
      <c r="G20" s="49"/>
      <c r="H20" s="50"/>
      <c r="I20" s="45">
        <f t="shared" si="7"/>
        <v>569969519.83000004</v>
      </c>
      <c r="J20" s="49">
        <f t="shared" si="8"/>
        <v>83.40997155693077</v>
      </c>
      <c r="K20" s="49"/>
      <c r="L20" s="51"/>
      <c r="M20" s="52">
        <f>+B20-I20</f>
        <v>113365469.00999999</v>
      </c>
      <c r="N20" s="53"/>
      <c r="O20" s="53"/>
    </row>
    <row r="21" spans="1:15" x14ac:dyDescent="0.35">
      <c r="A21" s="44" t="s">
        <v>31</v>
      </c>
      <c r="B21" s="55">
        <v>172069548</v>
      </c>
      <c r="C21" s="46"/>
      <c r="D21" s="56">
        <v>0</v>
      </c>
      <c r="E21" s="57">
        <v>3930250</v>
      </c>
      <c r="F21" s="49">
        <f t="shared" si="6"/>
        <v>2.2841054943667314</v>
      </c>
      <c r="G21" s="49"/>
      <c r="H21" s="50"/>
      <c r="I21" s="45">
        <f t="shared" si="7"/>
        <v>3930250</v>
      </c>
      <c r="J21" s="49">
        <f t="shared" si="8"/>
        <v>2.2841054943667314</v>
      </c>
      <c r="K21" s="49"/>
      <c r="L21" s="51"/>
      <c r="M21" s="52">
        <f>+B21-I21</f>
        <v>168139298</v>
      </c>
      <c r="N21" s="53"/>
      <c r="O21" s="53"/>
    </row>
    <row r="22" spans="1:15" s="146" customFormat="1" x14ac:dyDescent="0.35">
      <c r="A22" s="40" t="s">
        <v>32</v>
      </c>
      <c r="B22" s="32">
        <f>+B23+B24</f>
        <v>535929832.17999995</v>
      </c>
      <c r="C22" s="33">
        <f>+C23+C24</f>
        <v>55485.83</v>
      </c>
      <c r="D22" s="34">
        <f>+D23+D24</f>
        <v>0</v>
      </c>
      <c r="E22" s="35">
        <f>+E23+E24</f>
        <v>529425119.81999999</v>
      </c>
      <c r="F22" s="36">
        <f t="shared" si="6"/>
        <v>98.786275372367172</v>
      </c>
      <c r="G22" s="36"/>
      <c r="H22" s="42"/>
      <c r="I22" s="32">
        <f>+I23+I24+I25</f>
        <v>529480605.64999998</v>
      </c>
      <c r="J22" s="19">
        <f t="shared" si="8"/>
        <v>98.79662856165956</v>
      </c>
      <c r="K22" s="19"/>
      <c r="L22" s="38"/>
      <c r="M22" s="21">
        <f>+M23+M24</f>
        <v>6449226.5299999714</v>
      </c>
      <c r="N22" s="43"/>
      <c r="O22" s="43"/>
    </row>
    <row r="23" spans="1:15" x14ac:dyDescent="0.35">
      <c r="A23" s="44" t="s">
        <v>29</v>
      </c>
      <c r="B23" s="45">
        <v>384191433.42999995</v>
      </c>
      <c r="C23" s="46">
        <v>55485.83</v>
      </c>
      <c r="D23" s="47">
        <v>0</v>
      </c>
      <c r="E23" s="58">
        <v>379138167.19999999</v>
      </c>
      <c r="F23" s="49">
        <f t="shared" si="6"/>
        <v>98.684700961475073</v>
      </c>
      <c r="G23" s="49"/>
      <c r="H23" s="51"/>
      <c r="I23" s="32">
        <f t="shared" si="7"/>
        <v>379193653.02999997</v>
      </c>
      <c r="J23" s="25">
        <f>+I23*100/B23</f>
        <v>98.699143196562048</v>
      </c>
      <c r="K23" s="25"/>
      <c r="L23" s="59"/>
      <c r="M23" s="52">
        <f>+B23-I23</f>
        <v>4997780.3999999762</v>
      </c>
      <c r="N23" s="53"/>
      <c r="O23" s="53"/>
    </row>
    <row r="24" spans="1:15" x14ac:dyDescent="0.35">
      <c r="A24" s="44" t="s">
        <v>30</v>
      </c>
      <c r="B24" s="45">
        <v>151738398.75</v>
      </c>
      <c r="C24" s="46">
        <v>0</v>
      </c>
      <c r="D24" s="47">
        <v>0</v>
      </c>
      <c r="E24" s="58">
        <v>150286952.62</v>
      </c>
      <c r="F24" s="49">
        <f t="shared" si="6"/>
        <v>99.043454958035142</v>
      </c>
      <c r="G24" s="49"/>
      <c r="H24" s="51"/>
      <c r="I24" s="32">
        <f t="shared" si="7"/>
        <v>150286952.62</v>
      </c>
      <c r="J24" s="25">
        <f>+I24*100/B24</f>
        <v>99.043454958035142</v>
      </c>
      <c r="K24" s="25"/>
      <c r="L24" s="59"/>
      <c r="M24" s="52">
        <f>+B24-I24</f>
        <v>1451446.1299999952</v>
      </c>
      <c r="N24" s="53"/>
      <c r="O24" s="53"/>
    </row>
    <row r="25" spans="1:15" s="188" customFormat="1" ht="9.75" hidden="1" customHeight="1" x14ac:dyDescent="0.35">
      <c r="A25" s="60"/>
      <c r="B25" s="45"/>
      <c r="C25" s="61"/>
      <c r="D25" s="47"/>
      <c r="E25" s="58"/>
      <c r="F25" s="62"/>
      <c r="G25" s="62"/>
      <c r="H25" s="63"/>
      <c r="I25" s="45"/>
      <c r="J25" s="25"/>
      <c r="K25" s="25"/>
      <c r="L25" s="59"/>
      <c r="M25" s="64"/>
      <c r="N25" s="53"/>
      <c r="O25" s="53"/>
    </row>
    <row r="26" spans="1:15" s="110" customFormat="1" ht="42" hidden="1" customHeight="1" x14ac:dyDescent="0.35">
      <c r="A26" s="65" t="s">
        <v>33</v>
      </c>
      <c r="B26" s="66"/>
      <c r="C26" s="67"/>
      <c r="D26" s="68"/>
      <c r="E26" s="69"/>
      <c r="F26" s="24"/>
      <c r="G26" s="24"/>
      <c r="H26" s="70"/>
      <c r="I26" s="45"/>
      <c r="J26" s="25"/>
      <c r="K26" s="25"/>
      <c r="L26" s="59"/>
      <c r="M26" s="64"/>
      <c r="N26" s="54"/>
      <c r="O26" s="54"/>
    </row>
    <row r="27" spans="1:15" s="189" customFormat="1" x14ac:dyDescent="0.35">
      <c r="A27" s="173" t="s">
        <v>34</v>
      </c>
      <c r="B27" s="71"/>
      <c r="C27" s="72"/>
      <c r="D27" s="73"/>
      <c r="E27" s="74"/>
      <c r="F27" s="75"/>
      <c r="G27" s="75"/>
      <c r="H27" s="76"/>
      <c r="I27" s="77"/>
      <c r="J27" s="75"/>
      <c r="K27" s="75"/>
      <c r="L27" s="78"/>
      <c r="M27" s="74"/>
      <c r="N27" s="75"/>
      <c r="O27" s="79"/>
    </row>
    <row r="28" spans="1:15" s="189" customFormat="1" ht="84" x14ac:dyDescent="0.35">
      <c r="A28" s="190" t="s">
        <v>12</v>
      </c>
      <c r="B28" s="168" t="s">
        <v>13</v>
      </c>
      <c r="C28" s="166" t="s">
        <v>35</v>
      </c>
      <c r="D28" s="167" t="s">
        <v>36</v>
      </c>
      <c r="E28" s="168" t="s">
        <v>5</v>
      </c>
      <c r="F28" s="169" t="s">
        <v>16</v>
      </c>
      <c r="G28" s="169"/>
      <c r="H28" s="191"/>
      <c r="I28" s="165" t="s">
        <v>25</v>
      </c>
      <c r="J28" s="169" t="s">
        <v>20</v>
      </c>
      <c r="K28" s="169"/>
      <c r="L28" s="171"/>
      <c r="M28" s="172" t="s">
        <v>37</v>
      </c>
      <c r="N28" s="80" t="s">
        <v>38</v>
      </c>
      <c r="O28" s="79"/>
    </row>
    <row r="29" spans="1:15" s="195" customFormat="1" ht="25.5" customHeight="1" x14ac:dyDescent="0.2">
      <c r="A29" s="81" t="s">
        <v>39</v>
      </c>
      <c r="B29" s="192">
        <v>1554520721.1200004</v>
      </c>
      <c r="C29" s="193">
        <v>327329538.63</v>
      </c>
      <c r="D29" s="194">
        <v>1133274867.7600002</v>
      </c>
      <c r="E29" s="52">
        <v>93802663.609999999</v>
      </c>
      <c r="F29" s="82">
        <f>+E29*100/B29</f>
        <v>6.0341854782364752</v>
      </c>
      <c r="G29" s="82"/>
      <c r="H29" s="83"/>
      <c r="I29" s="84">
        <f>+D29+E29</f>
        <v>1227077531.3700001</v>
      </c>
      <c r="J29" s="24">
        <f>+I29*100/B29</f>
        <v>78.936067863149219</v>
      </c>
      <c r="K29" s="24"/>
      <c r="L29" s="85"/>
      <c r="M29" s="64">
        <v>113651.12000000001</v>
      </c>
      <c r="N29" s="86">
        <f>+M29+C29+D29</f>
        <v>1460718057.5100002</v>
      </c>
      <c r="O29" s="87"/>
    </row>
    <row r="30" spans="1:15" s="2" customFormat="1" ht="11.25" hidden="1" customHeight="1" x14ac:dyDescent="0.35">
      <c r="B30" s="88"/>
      <c r="C30" s="89"/>
      <c r="D30" s="90"/>
      <c r="E30" s="91"/>
      <c r="F30" s="92"/>
      <c r="G30" s="93"/>
      <c r="H30" s="94"/>
      <c r="I30" s="95"/>
      <c r="J30" s="96"/>
      <c r="K30" s="97"/>
      <c r="L30" s="98"/>
      <c r="M30" s="159"/>
    </row>
    <row r="31" spans="1:15" s="110" customFormat="1" ht="21" hidden="1" customHeight="1" x14ac:dyDescent="0.35">
      <c r="A31" s="99" t="s">
        <v>40</v>
      </c>
      <c r="B31" s="100"/>
      <c r="C31" s="101"/>
      <c r="D31" s="102"/>
      <c r="E31" s="103"/>
      <c r="F31" s="104"/>
      <c r="G31" s="94"/>
      <c r="H31" s="94"/>
      <c r="I31" s="105"/>
      <c r="J31" s="106"/>
      <c r="K31" s="107"/>
      <c r="L31" s="108"/>
      <c r="M31" s="109"/>
    </row>
    <row r="32" spans="1:15" s="110" customFormat="1" ht="21" hidden="1" customHeight="1" x14ac:dyDescent="0.35">
      <c r="A32" s="111" t="s">
        <v>41</v>
      </c>
      <c r="B32" s="112"/>
      <c r="C32" s="113"/>
      <c r="D32" s="114"/>
      <c r="E32" s="115"/>
      <c r="F32" s="116"/>
      <c r="G32" s="117"/>
      <c r="H32" s="118"/>
      <c r="I32" s="119"/>
      <c r="J32" s="120"/>
      <c r="K32" s="121"/>
      <c r="L32" s="122"/>
      <c r="M32" s="196"/>
      <c r="N32" s="123"/>
      <c r="O32" s="123"/>
    </row>
    <row r="33" spans="1:15" s="110" customFormat="1" ht="21" hidden="1" customHeight="1" x14ac:dyDescent="0.35">
      <c r="A33" s="124" t="s">
        <v>7</v>
      </c>
      <c r="B33" s="125">
        <f>+B34+B35</f>
        <v>88.126599999999996</v>
      </c>
      <c r="C33" s="126"/>
      <c r="D33" s="127">
        <f>+D34+D35</f>
        <v>65.132317</v>
      </c>
      <c r="E33" s="128">
        <f>+E34+E35</f>
        <v>17.083368100000001</v>
      </c>
      <c r="F33" s="116">
        <f>+E33*100/B33</f>
        <v>19.385030285974953</v>
      </c>
      <c r="G33" s="116">
        <v>93</v>
      </c>
      <c r="H33" s="70">
        <f>+F33-G33</f>
        <v>-73.614969714025051</v>
      </c>
      <c r="I33" s="129">
        <f>+D33+E33</f>
        <v>82.215685100000002</v>
      </c>
      <c r="J33" s="130">
        <f>+I33*100/B33</f>
        <v>93.292700614797369</v>
      </c>
      <c r="K33" s="130">
        <v>100</v>
      </c>
      <c r="L33" s="131">
        <f>+J33-K33</f>
        <v>-6.7072993852026315</v>
      </c>
      <c r="M33" s="132">
        <f>+B33-I33</f>
        <v>5.9109148999999945</v>
      </c>
      <c r="N33" s="123"/>
      <c r="O33" s="123"/>
    </row>
    <row r="34" spans="1:15" s="110" customFormat="1" ht="21" hidden="1" customHeight="1" x14ac:dyDescent="0.35">
      <c r="A34" s="124" t="s">
        <v>8</v>
      </c>
      <c r="B34" s="133">
        <v>22.302499999999998</v>
      </c>
      <c r="C34" s="126"/>
      <c r="D34" s="134">
        <v>6.3451380000000004</v>
      </c>
      <c r="E34" s="135">
        <v>10.370555100000001</v>
      </c>
      <c r="F34" s="116">
        <f>+E34*100/B34</f>
        <v>46.499518439636823</v>
      </c>
      <c r="G34" s="116">
        <v>98</v>
      </c>
      <c r="H34" s="70">
        <f>+F34-G34</f>
        <v>-51.500481560363177</v>
      </c>
      <c r="I34" s="129">
        <f t="shared" ref="I34:I39" si="10">+D34+E34</f>
        <v>16.715693100000003</v>
      </c>
      <c r="J34" s="130">
        <f t="shared" ref="J34:J39" si="11">+I34*100/B34</f>
        <v>74.949862571460613</v>
      </c>
      <c r="K34" s="130">
        <v>100</v>
      </c>
      <c r="L34" s="131">
        <f>+J34-K34</f>
        <v>-25.050137428539387</v>
      </c>
      <c r="M34" s="132">
        <f>+B34-I34</f>
        <v>5.5868068999999956</v>
      </c>
      <c r="N34" s="123"/>
      <c r="O34" s="123"/>
    </row>
    <row r="35" spans="1:15" s="110" customFormat="1" ht="21" hidden="1" customHeight="1" x14ac:dyDescent="0.35">
      <c r="A35" s="124" t="s">
        <v>9</v>
      </c>
      <c r="B35" s="133">
        <v>65.824100000000001</v>
      </c>
      <c r="C35" s="136"/>
      <c r="D35" s="134">
        <v>58.787179000000002</v>
      </c>
      <c r="E35" s="135">
        <v>6.7128129999999997</v>
      </c>
      <c r="F35" s="116">
        <f>+E35*100/B35</f>
        <v>10.198108291643942</v>
      </c>
      <c r="G35" s="116">
        <v>75</v>
      </c>
      <c r="H35" s="70">
        <f>+F35-G35</f>
        <v>-64.801891708356052</v>
      </c>
      <c r="I35" s="129">
        <f t="shared" si="10"/>
        <v>65.499992000000006</v>
      </c>
      <c r="J35" s="130">
        <f t="shared" si="11"/>
        <v>99.507614992077364</v>
      </c>
      <c r="K35" s="130">
        <v>100</v>
      </c>
      <c r="L35" s="131">
        <f>+J35-K35</f>
        <v>-0.49238500792263551</v>
      </c>
      <c r="M35" s="132">
        <f>+B35-I35</f>
        <v>0.3241079999999954</v>
      </c>
      <c r="N35" s="123"/>
      <c r="O35" s="123"/>
    </row>
    <row r="36" spans="1:15" s="110" customFormat="1" ht="21" hidden="1" customHeight="1" x14ac:dyDescent="0.35">
      <c r="A36" s="111" t="s">
        <v>42</v>
      </c>
      <c r="B36" s="112"/>
      <c r="C36" s="113"/>
      <c r="D36" s="114"/>
      <c r="E36" s="115"/>
      <c r="F36" s="116"/>
      <c r="G36" s="117"/>
      <c r="H36" s="118"/>
      <c r="I36" s="129">
        <f t="shared" si="10"/>
        <v>0</v>
      </c>
      <c r="J36" s="130"/>
      <c r="K36" s="121"/>
      <c r="L36" s="122"/>
      <c r="M36" s="197"/>
      <c r="N36" s="123"/>
      <c r="O36" s="123"/>
    </row>
    <row r="37" spans="1:15" s="110" customFormat="1" ht="21" hidden="1" customHeight="1" x14ac:dyDescent="0.35">
      <c r="A37" s="124" t="s">
        <v>7</v>
      </c>
      <c r="B37" s="125">
        <f>+B38+B39</f>
        <v>302.51709999999997</v>
      </c>
      <c r="C37" s="126"/>
      <c r="D37" s="127">
        <f>+D38+D39</f>
        <v>81.666079309999986</v>
      </c>
      <c r="E37" s="115">
        <f>+E38+E39</f>
        <v>184.51526587999999</v>
      </c>
      <c r="F37" s="116">
        <f>+E37*100/B37</f>
        <v>60.993334221437394</v>
      </c>
      <c r="G37" s="116">
        <v>93</v>
      </c>
      <c r="H37" s="70">
        <f>+F37-G37</f>
        <v>-32.006665778562606</v>
      </c>
      <c r="I37" s="129">
        <f>+I38+I39</f>
        <v>266.18134519</v>
      </c>
      <c r="J37" s="130">
        <f t="shared" si="11"/>
        <v>87.988859204983797</v>
      </c>
      <c r="K37" s="130">
        <v>100</v>
      </c>
      <c r="L37" s="131">
        <f>+J37-K37</f>
        <v>-12.011140795016203</v>
      </c>
      <c r="M37" s="132">
        <f>+B37-I37</f>
        <v>36.335754809999969</v>
      </c>
      <c r="N37" s="123"/>
      <c r="O37" s="123"/>
    </row>
    <row r="38" spans="1:15" s="110" customFormat="1" ht="21" hidden="1" customHeight="1" x14ac:dyDescent="0.35">
      <c r="A38" s="124" t="s">
        <v>8</v>
      </c>
      <c r="B38" s="133">
        <v>31.181699999999999</v>
      </c>
      <c r="C38" s="136"/>
      <c r="D38" s="134">
        <v>2.63656194</v>
      </c>
      <c r="E38" s="137">
        <v>16.719158759999999</v>
      </c>
      <c r="F38" s="116">
        <f>+E38*100/B38</f>
        <v>53.618496618208759</v>
      </c>
      <c r="G38" s="116">
        <v>98</v>
      </c>
      <c r="H38" s="70">
        <f>+F38-G38</f>
        <v>-44.381503381791241</v>
      </c>
      <c r="I38" s="129">
        <f>+D38+E38</f>
        <v>19.355720699999999</v>
      </c>
      <c r="J38" s="130">
        <f t="shared" si="11"/>
        <v>62.073975120022318</v>
      </c>
      <c r="K38" s="130">
        <v>100</v>
      </c>
      <c r="L38" s="131">
        <f>+J38-K38</f>
        <v>-37.926024879977682</v>
      </c>
      <c r="M38" s="132">
        <f>+B38-I38</f>
        <v>11.8259793</v>
      </c>
      <c r="N38" s="123"/>
      <c r="O38" s="123"/>
    </row>
    <row r="39" spans="1:15" s="110" customFormat="1" ht="21" hidden="1" customHeight="1" x14ac:dyDescent="0.35">
      <c r="A39" s="124" t="s">
        <v>9</v>
      </c>
      <c r="B39" s="133">
        <v>271.33539999999999</v>
      </c>
      <c r="C39" s="136"/>
      <c r="D39" s="134">
        <v>79.029517369999994</v>
      </c>
      <c r="E39" s="137">
        <v>167.79610711999999</v>
      </c>
      <c r="F39" s="116">
        <f>+E39*100/B39</f>
        <v>61.840846096749623</v>
      </c>
      <c r="G39" s="116">
        <v>75</v>
      </c>
      <c r="H39" s="70">
        <f>+F39-G39</f>
        <v>-13.159153903250377</v>
      </c>
      <c r="I39" s="129">
        <f t="shared" si="10"/>
        <v>246.82562449</v>
      </c>
      <c r="J39" s="130">
        <f t="shared" si="11"/>
        <v>90.966982004559682</v>
      </c>
      <c r="K39" s="130">
        <v>100</v>
      </c>
      <c r="L39" s="131">
        <f>+J39-K39</f>
        <v>-9.0330179954403178</v>
      </c>
      <c r="M39" s="132">
        <f>+B39-I39</f>
        <v>24.509775509999997</v>
      </c>
      <c r="N39" s="123"/>
      <c r="O39" s="123"/>
    </row>
    <row r="40" spans="1:15" s="139" customFormat="1" x14ac:dyDescent="0.35">
      <c r="A40" s="138" t="s">
        <v>43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</row>
    <row r="41" spans="1:15" s="139" customFormat="1" ht="23.25" customHeight="1" x14ac:dyDescent="0.35">
      <c r="A41" s="140" t="s">
        <v>44</v>
      </c>
      <c r="B41" s="141"/>
      <c r="C41" s="198"/>
      <c r="D41" s="141"/>
      <c r="E41" s="141"/>
      <c r="F41" s="142"/>
      <c r="G41" s="143"/>
      <c r="H41" s="143"/>
      <c r="I41" s="143"/>
      <c r="J41" s="143"/>
      <c r="K41" s="143"/>
      <c r="L41" s="143"/>
      <c r="M41" s="141"/>
    </row>
  </sheetData>
  <mergeCells count="7">
    <mergeCell ref="A40:O40"/>
    <mergeCell ref="A1:I1"/>
    <mergeCell ref="B2:C2"/>
    <mergeCell ref="D2:E2"/>
    <mergeCell ref="F2:G2"/>
    <mergeCell ref="H2:I2"/>
    <mergeCell ref="A8:M8"/>
  </mergeCells>
  <pageMargins left="0.51181102362204722" right="0.19685039370078741" top="0.43307086614173229" bottom="0.23622047244094491" header="0.31496062992125984" footer="0.11811023622047245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เป้าหมายปี 66  31ตค65</vt:lpstr>
      <vt:lpstr>'เป้าหมายปี 66  31ตค65'!Print_Area</vt:lpstr>
      <vt:lpstr>'เป้าหมายปี 66  31ตค65'!Print_Titles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2022-11-14T08:37:17Z</dcterms:created>
  <dcterms:modified xsi:type="dcterms:W3CDTF">2022-11-14T08:39:31Z</dcterms:modified>
</cp:coreProperties>
</file>