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My Drive\07 การช่วยเหลือภัยพิบัติ (น้ำท่วม)\2568-69 ช่วยเหลือน้ำท่วม\"/>
    </mc:Choice>
  </mc:AlternateContent>
  <xr:revisionPtr revIDLastSave="0" documentId="13_ncr:1_{D636680B-6593-4D4B-AC4F-248D7B6DB53C}" xr6:coauthVersionLast="47" xr6:coauthVersionMax="47" xr10:uidLastSave="{00000000-0000-0000-0000-000000000000}"/>
  <bookViews>
    <workbookView xWindow="-120" yWindow="-120" windowWidth="38640" windowHeight="15720" xr2:uid="{2F8B3D8C-9F3B-4DF2-82D4-19A9F33C0EE9}"/>
  </bookViews>
  <sheets>
    <sheet name="แบบรายงานความเสียหาย" sheetId="1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117" l="1"/>
  <c r="F64" i="117"/>
  <c r="G64" i="117"/>
  <c r="H64" i="117"/>
  <c r="I64" i="117"/>
  <c r="J64" i="117"/>
  <c r="E59" i="117"/>
  <c r="J50" i="117"/>
  <c r="I50" i="117"/>
  <c r="I53" i="117"/>
  <c r="J53" i="117"/>
  <c r="H53" i="117"/>
  <c r="E53" i="117"/>
  <c r="J47" i="117"/>
  <c r="I47" i="117"/>
  <c r="F47" i="117"/>
  <c r="E47" i="117"/>
  <c r="I26" i="117"/>
  <c r="F26" i="117"/>
  <c r="E26" i="117"/>
  <c r="F20" i="117"/>
  <c r="G20" i="117"/>
  <c r="H20" i="117"/>
  <c r="I20" i="117"/>
  <c r="J20" i="117"/>
  <c r="E20" i="117"/>
  <c r="J44" i="117"/>
  <c r="I42" i="117"/>
  <c r="I43" i="117"/>
  <c r="I44" i="117"/>
  <c r="F43" i="117"/>
  <c r="E43" i="117"/>
  <c r="J42" i="117"/>
  <c r="J38" i="117"/>
  <c r="F41" i="117"/>
  <c r="J41" i="117" s="1"/>
  <c r="E41" i="117"/>
  <c r="J31" i="117" l="1"/>
  <c r="H39" i="117" l="1"/>
  <c r="G39" i="117"/>
  <c r="F39" i="117"/>
  <c r="E39" i="117"/>
  <c r="I38" i="117"/>
  <c r="F53" i="117"/>
  <c r="J51" i="117"/>
  <c r="J52" i="117"/>
  <c r="J49" i="117"/>
  <c r="I62" i="117"/>
  <c r="F62" i="117"/>
  <c r="E62" i="117"/>
  <c r="F59" i="117"/>
  <c r="F56" i="117"/>
  <c r="E56" i="117"/>
  <c r="J17" i="117"/>
  <c r="J18" i="117"/>
  <c r="J19" i="117"/>
  <c r="J58" i="117"/>
  <c r="J59" i="117" s="1"/>
  <c r="I58" i="117"/>
  <c r="I59" i="117" s="1"/>
  <c r="I25" i="117"/>
  <c r="J25" i="117"/>
  <c r="J55" i="117"/>
  <c r="J56" i="117" s="1"/>
  <c r="I55" i="117"/>
  <c r="I56" i="117" s="1"/>
  <c r="I41" i="117"/>
  <c r="J46" i="117"/>
  <c r="I49" i="117"/>
  <c r="I46" i="117"/>
  <c r="I24" i="117"/>
  <c r="J24" i="117"/>
  <c r="J16" i="117"/>
  <c r="J13" i="117"/>
  <c r="I12" i="117"/>
  <c r="I13" i="117"/>
  <c r="I14" i="117"/>
  <c r="I15" i="117"/>
  <c r="I16" i="117"/>
  <c r="I22" i="117"/>
  <c r="I23" i="117"/>
  <c r="I28" i="117"/>
  <c r="I29" i="117"/>
  <c r="I30" i="117"/>
  <c r="I31" i="117"/>
  <c r="I32" i="117"/>
  <c r="I33" i="117"/>
  <c r="I34" i="117"/>
  <c r="I35" i="117"/>
  <c r="I36" i="117"/>
  <c r="I37" i="117"/>
  <c r="I45" i="117"/>
  <c r="I11" i="117"/>
  <c r="J43" i="117"/>
  <c r="J45" i="117"/>
  <c r="J14" i="117"/>
  <c r="J15" i="117"/>
  <c r="J23" i="117"/>
  <c r="J28" i="117"/>
  <c r="J29" i="117"/>
  <c r="J30" i="117"/>
  <c r="J32" i="117"/>
  <c r="J33" i="117"/>
  <c r="J34" i="117"/>
  <c r="J35" i="117"/>
  <c r="J36" i="117"/>
  <c r="J37" i="117"/>
  <c r="J12" i="117"/>
  <c r="J11" i="117"/>
  <c r="J39" i="117" l="1"/>
  <c r="I39" i="117"/>
  <c r="J62" i="117"/>
  <c r="J26" i="117"/>
</calcChain>
</file>

<file path=xl/sharedStrings.xml><?xml version="1.0" encoding="utf-8"?>
<sst xmlns="http://schemas.openxmlformats.org/spreadsheetml/2006/main" count="120" uniqueCount="84">
  <si>
    <t>(ราย)</t>
  </si>
  <si>
    <t>(ไร่)</t>
  </si>
  <si>
    <t>พื้นที่ประสบภัย</t>
  </si>
  <si>
    <t>อำเภอ</t>
  </si>
  <si>
    <t>มูลค่าความเสียหาย</t>
  </si>
  <si>
    <t>(บาท)</t>
  </si>
  <si>
    <t>หมายเหตุ</t>
  </si>
  <si>
    <t>รวม</t>
  </si>
  <si>
    <t>(ตรม.)</t>
  </si>
  <si>
    <t>ประมาณการ</t>
  </si>
  <si>
    <t>ลำดับที่</t>
  </si>
  <si>
    <t>ข้อ 1 กุ้งก้ามกราม</t>
  </si>
  <si>
    <t>ข้อ 2 ปลาหรือสัตว์น้ำอื่นนอกจากข้อ 1</t>
  </si>
  <si>
    <t>ที่เลี้ยงในบ่อดิน นาข้าว หรือร่องสวน</t>
  </si>
  <si>
    <t>ข้อ 3 สัตว์น้ำตามข้อ 1 และข้อ 2</t>
  </si>
  <si>
    <t>ที่เลี้ยงในกระชัง บ่อซีเมนต์ ฯลฯ</t>
  </si>
  <si>
    <t>กุ้งทะเล หรือหอยทะเล</t>
  </si>
  <si>
    <t>วงเงินช่วยเหลือ</t>
  </si>
  <si>
    <t>รายงานความเสียหายเบื้องต้นของเกษตรกรผู้ประสบอุทกภัย ปี 2568 (ด้านประมง)</t>
  </si>
  <si>
    <t>สำนักงานประมงจังหวัดนครสวรรค์</t>
  </si>
  <si>
    <t>เมืองนครสวรรค์</t>
  </si>
  <si>
    <t>ต. เกรียงไกร</t>
  </si>
  <si>
    <t>ต. บางพระหลวง</t>
  </si>
  <si>
    <t>ต. แควใหญ่</t>
  </si>
  <si>
    <t>ต. บึงเสนาท</t>
  </si>
  <si>
    <t>ต. บ้านมะเกลือ</t>
  </si>
  <si>
    <t>หนองบัว</t>
  </si>
  <si>
    <t>ต. ห้วยถั่วใต้</t>
  </si>
  <si>
    <t>ต. หนองกลับ</t>
  </si>
  <si>
    <t>ชุมแสง</t>
  </si>
  <si>
    <t>ต. บางเคียน</t>
  </si>
  <si>
    <t>ต. เกยไชย</t>
  </si>
  <si>
    <t>ต. ท่าไม้</t>
  </si>
  <si>
    <t>ต. ฆะมัง</t>
  </si>
  <si>
    <t>ต. ทับกฤชใต้</t>
  </si>
  <si>
    <t>ต. โคกหม้อ</t>
  </si>
  <si>
    <t>ต. ทับกฤช</t>
  </si>
  <si>
    <t>ต. พันลาน</t>
  </si>
  <si>
    <t>ต. พิกุล</t>
  </si>
  <si>
    <t>ต. หนองกระเจา</t>
  </si>
  <si>
    <t>โกรกพระ</t>
  </si>
  <si>
    <t>ต. บางมะฝ่อ</t>
  </si>
  <si>
    <t>ต. เนินกว้าว</t>
  </si>
  <si>
    <t>ต. บางม่วง</t>
  </si>
  <si>
    <t>รวม อ.ชุมแสง</t>
  </si>
  <si>
    <t>รวม อ. เมืองนครสวรรค์</t>
  </si>
  <si>
    <t>รวม อ.หนองบัว</t>
  </si>
  <si>
    <t>รวม อ.โกรกพระ</t>
  </si>
  <si>
    <t>ต. ห้วยถั่วเหนือ</t>
  </si>
  <si>
    <t>พยุหะคีรี</t>
  </si>
  <si>
    <t>ต. น้ำทรง</t>
  </si>
  <si>
    <t>ต. ย่านมัทรี</t>
  </si>
  <si>
    <t>รวม อ.พยุหะคีรี</t>
  </si>
  <si>
    <t>ท่าตะโก</t>
  </si>
  <si>
    <t>ต. ท่าตะโก</t>
  </si>
  <si>
    <t>รวม อ.ท่าตะโก</t>
  </si>
  <si>
    <t>ต. หนองบัว</t>
  </si>
  <si>
    <t>เก้าเลี้ยว</t>
  </si>
  <si>
    <t>ต. หนองเต่า</t>
  </si>
  <si>
    <t>ต. บ้านแก่ง</t>
  </si>
  <si>
    <t>ต. นครสวรรค์ตก</t>
  </si>
  <si>
    <t>ต. หนองกระโดน</t>
  </si>
  <si>
    <t>รวม อ.เก้าเลี้ยว</t>
  </si>
  <si>
    <t>ลาดยาว</t>
  </si>
  <si>
    <t>ต. ห้วยน้ำหอม</t>
  </si>
  <si>
    <t>รวม อ.ลาดยาว</t>
  </si>
  <si>
    <t>ต. พยุหะ</t>
  </si>
  <si>
    <t>ต. ยางขาว</t>
  </si>
  <si>
    <t>เทศบาลตำบลทับกฤช</t>
  </si>
  <si>
    <t>-</t>
  </si>
  <si>
    <t>เรียบร้อย (ใช้งบ อปท.)</t>
  </si>
  <si>
    <t>เรียบร้อย (สนับสนุนพันธุ์สัตว์น้ำ)</t>
  </si>
  <si>
    <t>0.25 ไร่ - 2 ราย, 1.5 ไร่ -1 ราย , 0.875 ไร่ - 1 ราย</t>
  </si>
  <si>
    <t>เรียบร้อย (ใช้งบ อปท.) *อปท.ตัดเศษทศนิยม ช่วยเหลือจำนวนเต็ม</t>
  </si>
  <si>
    <t>ตรงตาม กษ02 อำเภอ</t>
  </si>
  <si>
    <t>ขอใช้งบกระทรวงเกษตรและสหกรณ์</t>
  </si>
  <si>
    <t>ส่งกลับให้ อปท. ดำเนินการจ่ายฯ</t>
  </si>
  <si>
    <t>ตัดยอดข้อมูล ณ วันที่ 2 มีนาคม 2569</t>
  </si>
  <si>
    <t xml:space="preserve">      ช่วงเวลาประสบภัยวันที่  1 สิงหาคม 2568 - 11 กุมภาพันธ์ 2569</t>
  </si>
  <si>
    <t>ต. ยางตาล 2</t>
  </si>
  <si>
    <t>ต. โกรกพระ 1</t>
  </si>
  <si>
    <t>ต. โกรกพระ 2</t>
  </si>
  <si>
    <t>ต. ยางตาล 1</t>
  </si>
  <si>
    <t>รอเข้า ก.ช.ภ.อ.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</si>
</sst>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_-* #,##0.000_-;\-* #,##0.000_-;_-* &quot;-&quot;??_-;_-@_-"/>
    <numFmt numFmtId="168" formatCode="0.000"/>
    <numFmt numFmtId="170" formatCode="0.0000"/>
  </numFmts>
  <fonts count="18" x14ac:knownFonts="1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8"/>
      <name val="TH Sarabun New"/>
      <family val="2"/>
    </font>
    <font>
      <sz val="18"/>
      <name val="TH Sarabun New"/>
      <family val="2"/>
    </font>
    <font>
      <b/>
      <sz val="16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  <font>
      <sz val="16"/>
      <name val="TH Sarabun New"/>
      <family val="2"/>
    </font>
    <font>
      <b/>
      <u/>
      <sz val="18"/>
      <name val="TH Sarabun New"/>
      <family val="2"/>
    </font>
    <font>
      <sz val="16"/>
      <color rgb="FF00B050"/>
      <name val="TH Sarabun New"/>
      <family val="2"/>
    </font>
    <font>
      <sz val="16"/>
      <name val="TH SarabunIT๙"/>
      <family val="2"/>
    </font>
    <font>
      <b/>
      <sz val="16"/>
      <color rgb="FF00B050"/>
      <name val="TH Sarabun New"/>
      <family val="2"/>
    </font>
    <font>
      <sz val="16"/>
      <color rgb="FF00B050"/>
      <name val="TH SarabunIT๙"/>
      <family val="2"/>
    </font>
    <font>
      <b/>
      <sz val="16"/>
      <color rgb="FFFF0000"/>
      <name val="TH Sarabun New"/>
      <family val="2"/>
    </font>
    <font>
      <sz val="16"/>
      <color rgb="FFFF0000"/>
      <name val="TH Sarabun New"/>
      <family val="2"/>
    </font>
    <font>
      <b/>
      <sz val="18"/>
      <color rgb="FFFF0000"/>
      <name val="TH Sarabun New"/>
      <family val="2"/>
    </font>
    <font>
      <sz val="16"/>
      <color rgb="FF0070C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1">
    <xf numFmtId="0" fontId="0" fillId="0" borderId="0" xfId="0"/>
    <xf numFmtId="0" fontId="4" fillId="0" borderId="0" xfId="0" applyFont="1" applyProtection="1">
      <protection locked="0"/>
    </xf>
    <xf numFmtId="0" fontId="6" fillId="0" borderId="0" xfId="0" applyFont="1"/>
    <xf numFmtId="165" fontId="5" fillId="0" borderId="0" xfId="1" applyNumberFormat="1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/>
    </xf>
    <xf numFmtId="165" fontId="7" fillId="0" borderId="3" xfId="1" applyNumberFormat="1" applyFont="1" applyBorder="1" applyAlignment="1">
      <alignment horizontal="center"/>
    </xf>
    <xf numFmtId="164" fontId="7" fillId="0" borderId="3" xfId="1" applyFont="1" applyBorder="1" applyAlignment="1">
      <alignment horizontal="center"/>
    </xf>
    <xf numFmtId="165" fontId="7" fillId="0" borderId="3" xfId="1" applyNumberFormat="1" applyFont="1" applyBorder="1" applyAlignment="1">
      <alignment horizontal="center" shrinkToFit="1"/>
    </xf>
    <xf numFmtId="165" fontId="7" fillId="0" borderId="2" xfId="1" applyNumberFormat="1" applyFont="1" applyFill="1" applyBorder="1" applyAlignment="1">
      <alignment horizontal="center"/>
    </xf>
    <xf numFmtId="0" fontId="8" fillId="0" borderId="0" xfId="0" applyFont="1" applyProtection="1">
      <protection locked="0"/>
    </xf>
    <xf numFmtId="0" fontId="5" fillId="0" borderId="4" xfId="0" applyFont="1" applyBorder="1"/>
    <xf numFmtId="0" fontId="8" fillId="0" borderId="4" xfId="0" applyFont="1" applyBorder="1"/>
    <xf numFmtId="165" fontId="8" fillId="0" borderId="4" xfId="1" applyNumberFormat="1" applyFont="1" applyBorder="1"/>
    <xf numFmtId="164" fontId="8" fillId="0" borderId="4" xfId="1" applyFont="1" applyBorder="1"/>
    <xf numFmtId="165" fontId="8" fillId="0" borderId="4" xfId="1" applyNumberFormat="1" applyFont="1" applyBorder="1" applyAlignment="1">
      <alignment shrinkToFit="1"/>
    </xf>
    <xf numFmtId="165" fontId="8" fillId="0" borderId="4" xfId="1" applyNumberFormat="1" applyFont="1" applyBorder="1" applyAlignment="1">
      <alignment horizontal="center"/>
    </xf>
    <xf numFmtId="165" fontId="8" fillId="0" borderId="4" xfId="1" applyNumberFormat="1" applyFont="1" applyBorder="1" applyAlignment="1">
      <alignment horizontal="center" shrinkToFit="1"/>
    </xf>
    <xf numFmtId="165" fontId="5" fillId="0" borderId="3" xfId="1" applyNumberFormat="1" applyFont="1" applyBorder="1"/>
    <xf numFmtId="0" fontId="3" fillId="0" borderId="0" xfId="0" applyFont="1" applyAlignment="1" applyProtection="1">
      <alignment horizontal="center"/>
      <protection locked="0"/>
    </xf>
    <xf numFmtId="165" fontId="3" fillId="0" borderId="0" xfId="1" applyNumberFormat="1" applyFont="1" applyBorder="1" applyAlignment="1" applyProtection="1">
      <alignment horizontal="center"/>
      <protection locked="0"/>
    </xf>
    <xf numFmtId="164" fontId="3" fillId="0" borderId="0" xfId="1" applyFont="1" applyBorder="1" applyAlignment="1" applyProtection="1">
      <alignment horizontal="center"/>
      <protection locked="0"/>
    </xf>
    <xf numFmtId="165" fontId="3" fillId="0" borderId="0" xfId="1" applyNumberFormat="1" applyFont="1" applyBorder="1" applyAlignment="1" applyProtection="1">
      <alignment horizontal="center" shrinkToFit="1"/>
      <protection locked="0"/>
    </xf>
    <xf numFmtId="0" fontId="9" fillId="0" borderId="0" xfId="0" applyFont="1" applyProtection="1">
      <protection locked="0"/>
    </xf>
    <xf numFmtId="165" fontId="3" fillId="0" borderId="0" xfId="1" applyNumberFormat="1" applyFont="1" applyBorder="1" applyAlignment="1" applyProtection="1">
      <protection locked="0"/>
    </xf>
    <xf numFmtId="0" fontId="3" fillId="0" borderId="0" xfId="0" applyFont="1" applyProtection="1">
      <protection locked="0"/>
    </xf>
    <xf numFmtId="165" fontId="4" fillId="0" borderId="0" xfId="1" applyNumberFormat="1" applyFont="1" applyProtection="1">
      <protection locked="0"/>
    </xf>
    <xf numFmtId="166" fontId="4" fillId="0" borderId="0" xfId="1" applyNumberFormat="1" applyFont="1" applyProtection="1">
      <protection locked="0"/>
    </xf>
    <xf numFmtId="165" fontId="4" fillId="0" borderId="0" xfId="1" applyNumberFormat="1" applyFont="1" applyAlignment="1" applyProtection="1">
      <alignment shrinkToFit="1"/>
      <protection locked="0"/>
    </xf>
    <xf numFmtId="164" fontId="4" fillId="0" borderId="0" xfId="1" applyFont="1" applyProtection="1">
      <protection locked="0"/>
    </xf>
    <xf numFmtId="164" fontId="8" fillId="0" borderId="4" xfId="1" applyFont="1" applyBorder="1" applyAlignment="1">
      <alignment shrinkToFit="1"/>
    </xf>
    <xf numFmtId="165" fontId="5" fillId="0" borderId="3" xfId="1" applyNumberFormat="1" applyFont="1" applyBorder="1" applyAlignment="1">
      <alignment horizontal="center"/>
    </xf>
    <xf numFmtId="165" fontId="4" fillId="0" borderId="0" xfId="1" applyNumberFormat="1" applyFont="1" applyAlignment="1" applyProtection="1">
      <alignment horizontal="center"/>
      <protection locked="0"/>
    </xf>
    <xf numFmtId="165" fontId="5" fillId="0" borderId="4" xfId="1" applyNumberFormat="1" applyFont="1" applyBorder="1" applyAlignment="1">
      <alignment horizontal="center"/>
    </xf>
    <xf numFmtId="165" fontId="5" fillId="0" borderId="4" xfId="1" applyNumberFormat="1" applyFont="1" applyBorder="1"/>
    <xf numFmtId="0" fontId="5" fillId="0" borderId="0" xfId="0" applyFont="1" applyProtection="1">
      <protection locked="0"/>
    </xf>
    <xf numFmtId="164" fontId="5" fillId="0" borderId="4" xfId="1" applyFont="1" applyBorder="1" applyAlignment="1">
      <alignment horizontal="center"/>
    </xf>
    <xf numFmtId="165" fontId="5" fillId="0" borderId="4" xfId="1" applyNumberFormat="1" applyFont="1" applyFill="1" applyBorder="1" applyAlignment="1" applyProtection="1">
      <alignment horizontal="center"/>
      <protection locked="0"/>
    </xf>
    <xf numFmtId="165" fontId="8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165" fontId="5" fillId="0" borderId="4" xfId="1" applyNumberFormat="1" applyFont="1" applyFill="1" applyBorder="1" applyAlignment="1" applyProtection="1">
      <alignment horizontal="left"/>
      <protection locked="0"/>
    </xf>
    <xf numFmtId="165" fontId="8" fillId="0" borderId="5" xfId="1" applyNumberFormat="1" applyFont="1" applyFill="1" applyBorder="1" applyAlignment="1" applyProtection="1">
      <alignment horizontal="center"/>
      <protection locked="0"/>
    </xf>
    <xf numFmtId="0" fontId="8" fillId="0" borderId="2" xfId="0" applyFont="1" applyBorder="1"/>
    <xf numFmtId="165" fontId="10" fillId="0" borderId="4" xfId="1" applyNumberFormat="1" applyFont="1" applyBorder="1" applyAlignment="1">
      <alignment horizontal="center" shrinkToFit="1"/>
    </xf>
    <xf numFmtId="164" fontId="5" fillId="0" borderId="3" xfId="1" applyFont="1" applyBorder="1" applyAlignment="1">
      <alignment horizontal="center"/>
    </xf>
    <xf numFmtId="0" fontId="8" fillId="0" borderId="4" xfId="0" applyFont="1" applyBorder="1" applyProtection="1">
      <protection locked="0"/>
    </xf>
    <xf numFmtId="165" fontId="12" fillId="0" borderId="4" xfId="1" applyNumberFormat="1" applyFont="1" applyFill="1" applyBorder="1" applyAlignment="1" applyProtection="1">
      <alignment horizontal="center"/>
      <protection locked="0"/>
    </xf>
    <xf numFmtId="0" fontId="12" fillId="0" borderId="4" xfId="0" applyFont="1" applyBorder="1"/>
    <xf numFmtId="0" fontId="10" fillId="0" borderId="4" xfId="0" applyFont="1" applyBorder="1"/>
    <xf numFmtId="165" fontId="10" fillId="0" borderId="4" xfId="1" applyNumberFormat="1" applyFont="1" applyBorder="1"/>
    <xf numFmtId="165" fontId="10" fillId="0" borderId="4" xfId="1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shrinkToFit="1"/>
    </xf>
    <xf numFmtId="164" fontId="10" fillId="0" borderId="4" xfId="1" applyFont="1" applyBorder="1" applyAlignment="1">
      <alignment shrinkToFit="1"/>
    </xf>
    <xf numFmtId="165" fontId="10" fillId="0" borderId="4" xfId="1" applyNumberFormat="1" applyFont="1" applyFill="1" applyBorder="1" applyAlignment="1" applyProtection="1">
      <alignment horizontal="center"/>
      <protection locked="0"/>
    </xf>
    <xf numFmtId="165" fontId="12" fillId="0" borderId="4" xfId="1" applyNumberFormat="1" applyFont="1" applyBorder="1"/>
    <xf numFmtId="165" fontId="12" fillId="0" borderId="4" xfId="1" applyNumberFormat="1" applyFont="1" applyBorder="1" applyAlignment="1">
      <alignment horizontal="center"/>
    </xf>
    <xf numFmtId="164" fontId="12" fillId="0" borderId="4" xfId="1" applyFont="1" applyBorder="1" applyAlignment="1">
      <alignment horizontal="center"/>
    </xf>
    <xf numFmtId="164" fontId="10" fillId="0" borderId="4" xfId="1" applyFont="1" applyBorder="1" applyAlignment="1">
      <alignment horizontal="center"/>
    </xf>
    <xf numFmtId="165" fontId="12" fillId="0" borderId="5" xfId="1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10" fillId="0" borderId="4" xfId="1" applyFont="1" applyBorder="1" applyAlignment="1">
      <alignment horizontal="right" shrinkToFit="1"/>
    </xf>
    <xf numFmtId="167" fontId="12" fillId="0" borderId="4" xfId="1" applyNumberFormat="1" applyFont="1" applyBorder="1" applyAlignment="1">
      <alignment horizontal="center"/>
    </xf>
    <xf numFmtId="2" fontId="8" fillId="0" borderId="0" xfId="0" applyNumberFormat="1" applyFont="1" applyProtection="1">
      <protection locked="0"/>
    </xf>
    <xf numFmtId="168" fontId="8" fillId="0" borderId="0" xfId="0" applyNumberFormat="1" applyFont="1" applyProtection="1">
      <protection locked="0"/>
    </xf>
    <xf numFmtId="170" fontId="8" fillId="0" borderId="0" xfId="0" applyNumberFormat="1" applyFont="1" applyProtection="1">
      <protection locked="0"/>
    </xf>
    <xf numFmtId="165" fontId="10" fillId="0" borderId="4" xfId="1" applyNumberFormat="1" applyFont="1" applyFill="1" applyBorder="1" applyAlignment="1">
      <alignment horizontal="center"/>
    </xf>
    <xf numFmtId="164" fontId="10" fillId="0" borderId="4" xfId="1" applyFont="1" applyFill="1" applyBorder="1" applyAlignment="1">
      <alignment horizontal="center" shrinkToFit="1"/>
    </xf>
    <xf numFmtId="0" fontId="13" fillId="0" borderId="13" xfId="0" applyFont="1" applyBorder="1"/>
    <xf numFmtId="0" fontId="14" fillId="0" borderId="3" xfId="0" applyFont="1" applyBorder="1"/>
    <xf numFmtId="0" fontId="8" fillId="2" borderId="4" xfId="0" applyFont="1" applyFill="1" applyBorder="1"/>
    <xf numFmtId="165" fontId="8" fillId="2" borderId="4" xfId="1" applyNumberFormat="1" applyFont="1" applyFill="1" applyBorder="1"/>
    <xf numFmtId="165" fontId="8" fillId="2" borderId="4" xfId="1" applyNumberFormat="1" applyFont="1" applyFill="1" applyBorder="1" applyAlignment="1">
      <alignment horizontal="center"/>
    </xf>
    <xf numFmtId="164" fontId="8" fillId="2" borderId="4" xfId="1" applyFont="1" applyFill="1" applyBorder="1" applyAlignment="1">
      <alignment horizontal="center" shrinkToFit="1"/>
    </xf>
    <xf numFmtId="164" fontId="8" fillId="2" borderId="4" xfId="1" applyFont="1" applyFill="1" applyBorder="1" applyAlignment="1">
      <alignment shrinkToFit="1"/>
    </xf>
    <xf numFmtId="0" fontId="11" fillId="2" borderId="13" xfId="0" applyFont="1" applyFill="1" applyBorder="1"/>
    <xf numFmtId="0" fontId="5" fillId="2" borderId="4" xfId="0" applyFont="1" applyFill="1" applyBorder="1"/>
    <xf numFmtId="165" fontId="5" fillId="2" borderId="4" xfId="1" applyNumberFormat="1" applyFont="1" applyFill="1" applyBorder="1" applyAlignment="1">
      <alignment horizontal="center"/>
    </xf>
    <xf numFmtId="164" fontId="5" fillId="2" borderId="4" xfId="1" applyFont="1" applyFill="1" applyBorder="1" applyAlignment="1">
      <alignment horizontal="center"/>
    </xf>
    <xf numFmtId="0" fontId="14" fillId="2" borderId="4" xfId="0" applyFont="1" applyFill="1" applyBorder="1"/>
    <xf numFmtId="0" fontId="15" fillId="2" borderId="4" xfId="0" applyFont="1" applyFill="1" applyBorder="1"/>
    <xf numFmtId="165" fontId="15" fillId="2" borderId="4" xfId="1" applyNumberFormat="1" applyFont="1" applyFill="1" applyBorder="1"/>
    <xf numFmtId="165" fontId="14" fillId="2" borderId="4" xfId="1" applyNumberFormat="1" applyFont="1" applyFill="1" applyBorder="1" applyAlignment="1">
      <alignment horizontal="center"/>
    </xf>
    <xf numFmtId="164" fontId="14" fillId="2" borderId="4" xfId="1" applyFont="1" applyFill="1" applyBorder="1" applyAlignment="1">
      <alignment horizontal="center"/>
    </xf>
    <xf numFmtId="165" fontId="8" fillId="2" borderId="4" xfId="1" applyNumberFormat="1" applyFont="1" applyFill="1" applyBorder="1" applyAlignment="1">
      <alignment shrinkToFit="1"/>
    </xf>
    <xf numFmtId="165" fontId="5" fillId="2" borderId="4" xfId="1" applyNumberFormat="1" applyFont="1" applyFill="1" applyBorder="1"/>
    <xf numFmtId="165" fontId="14" fillId="2" borderId="4" xfId="1" applyNumberFormat="1" applyFont="1" applyFill="1" applyBorder="1"/>
    <xf numFmtId="165" fontId="14" fillId="2" borderId="4" xfId="1" applyNumberFormat="1" applyFont="1" applyFill="1" applyBorder="1" applyAlignment="1">
      <alignment horizontal="center" shrinkToFit="1"/>
    </xf>
    <xf numFmtId="164" fontId="8" fillId="2" borderId="4" xfId="1" applyFont="1" applyFill="1" applyBorder="1" applyAlignment="1">
      <alignment horizontal="center"/>
    </xf>
    <xf numFmtId="165" fontId="16" fillId="2" borderId="4" xfId="1" applyNumberFormat="1" applyFont="1" applyFill="1" applyBorder="1" applyAlignment="1">
      <alignment horizontal="center" shrinkToFit="1"/>
    </xf>
    <xf numFmtId="165" fontId="17" fillId="0" borderId="4" xfId="1" applyNumberFormat="1" applyFont="1" applyBorder="1" applyAlignment="1">
      <alignment horizontal="center" shrinkToFit="1"/>
    </xf>
    <xf numFmtId="165" fontId="15" fillId="0" borderId="4" xfId="1" applyNumberFormat="1" applyFont="1" applyBorder="1" applyAlignment="1">
      <alignment horizontal="center" shrinkToFit="1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165" fontId="5" fillId="0" borderId="0" xfId="1" applyNumberFormat="1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>
      <alignment horizontal="center" vertical="center" shrinkToFit="1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164" fontId="7" fillId="0" borderId="8" xfId="1" applyFont="1" applyBorder="1" applyAlignment="1" applyProtection="1">
      <alignment horizontal="center"/>
      <protection locked="0"/>
    </xf>
    <xf numFmtId="164" fontId="7" fillId="0" borderId="9" xfId="1" applyFont="1" applyBorder="1" applyAlignment="1" applyProtection="1">
      <alignment horizontal="center"/>
      <protection locked="0"/>
    </xf>
    <xf numFmtId="164" fontId="5" fillId="0" borderId="8" xfId="1" applyFont="1" applyBorder="1" applyAlignment="1" applyProtection="1">
      <alignment horizontal="center"/>
      <protection locked="0"/>
    </xf>
    <xf numFmtId="164" fontId="5" fillId="0" borderId="10" xfId="1" applyFont="1" applyBorder="1" applyAlignment="1" applyProtection="1">
      <alignment horizontal="center"/>
      <protection locked="0"/>
    </xf>
    <xf numFmtId="164" fontId="5" fillId="0" borderId="9" xfId="1" applyFont="1" applyBorder="1" applyAlignment="1" applyProtection="1">
      <alignment horizontal="center"/>
      <protection locked="0"/>
    </xf>
    <xf numFmtId="165" fontId="7" fillId="0" borderId="8" xfId="1" applyNumberFormat="1" applyFont="1" applyBorder="1" applyAlignment="1" applyProtection="1">
      <alignment horizontal="center" shrinkToFit="1"/>
      <protection locked="0"/>
    </xf>
    <xf numFmtId="165" fontId="7" fillId="0" borderId="9" xfId="1" applyNumberFormat="1" applyFont="1" applyBorder="1" applyAlignment="1" applyProtection="1">
      <alignment horizontal="center" shrinkToFit="1"/>
      <protection locked="0"/>
    </xf>
    <xf numFmtId="164" fontId="7" fillId="0" borderId="11" xfId="1" applyFont="1" applyBorder="1" applyAlignment="1" applyProtection="1">
      <alignment horizontal="center" shrinkToFit="1"/>
      <protection locked="0"/>
    </xf>
    <xf numFmtId="164" fontId="7" fillId="0" borderId="12" xfId="1" applyFont="1" applyBorder="1" applyAlignment="1" applyProtection="1">
      <alignment horizontal="center" shrinkToFit="1"/>
      <protection locked="0"/>
    </xf>
    <xf numFmtId="165" fontId="7" fillId="0" borderId="11" xfId="1" applyNumberFormat="1" applyFont="1" applyBorder="1" applyAlignment="1" applyProtection="1">
      <alignment horizontal="center" shrinkToFit="1"/>
      <protection locked="0"/>
    </xf>
    <xf numFmtId="165" fontId="7" fillId="0" borderId="12" xfId="1" applyNumberFormat="1" applyFont="1" applyBorder="1" applyAlignment="1" applyProtection="1">
      <alignment horizontal="center" shrinkToFit="1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164" fontId="14" fillId="2" borderId="4" xfId="1" applyNumberFormat="1" applyFont="1" applyFill="1" applyBorder="1" applyAlignment="1">
      <alignment horizontal="center"/>
    </xf>
    <xf numFmtId="167" fontId="5" fillId="0" borderId="3" xfId="1" applyNumberFormat="1" applyFont="1" applyBorder="1" applyAlignment="1">
      <alignment horizontal="center"/>
    </xf>
    <xf numFmtId="167" fontId="8" fillId="2" borderId="4" xfId="1" applyNumberFormat="1" applyFont="1" applyFill="1" applyBorder="1"/>
    <xf numFmtId="167" fontId="10" fillId="0" borderId="4" xfId="1" applyNumberFormat="1" applyFont="1" applyFill="1" applyBorder="1"/>
    <xf numFmtId="167" fontId="14" fillId="2" borderId="4" xfId="1" applyNumberFormat="1" applyFont="1" applyFill="1" applyBorder="1" applyAlignment="1">
      <alignment horizontal="center"/>
    </xf>
    <xf numFmtId="167" fontId="10" fillId="0" borderId="4" xfId="1" applyNumberFormat="1" applyFont="1" applyBorder="1"/>
    <xf numFmtId="167" fontId="8" fillId="0" borderId="4" xfId="1" applyNumberFormat="1" applyFont="1" applyBorder="1"/>
    <xf numFmtId="167" fontId="8" fillId="2" borderId="4" xfId="1" applyNumberFormat="1" applyFont="1" applyFill="1" applyBorder="1" applyAlignment="1">
      <alignment horizontal="center"/>
    </xf>
    <xf numFmtId="167" fontId="5" fillId="2" borderId="4" xfId="1" applyNumberFormat="1" applyFont="1" applyFill="1" applyBorder="1" applyAlignment="1">
      <alignment horizontal="center"/>
    </xf>
    <xf numFmtId="167" fontId="5" fillId="0" borderId="4" xfId="1" applyNumberFormat="1" applyFont="1" applyBorder="1" applyAlignment="1">
      <alignment horizontal="center"/>
    </xf>
    <xf numFmtId="167" fontId="10" fillId="0" borderId="4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655BC-1427-4288-9EA8-696FDDCC874D}">
  <sheetPr>
    <pageSetUpPr fitToPage="1"/>
  </sheetPr>
  <dimension ref="A1:U71"/>
  <sheetViews>
    <sheetView tabSelected="1" zoomScale="90" zoomScaleNormal="90" workbookViewId="0">
      <selection activeCell="A67" sqref="A67"/>
    </sheetView>
  </sheetViews>
  <sheetFormatPr defaultRowHeight="27" x14ac:dyDescent="0.6"/>
  <cols>
    <col min="1" max="1" width="6.42578125" style="41" customWidth="1"/>
    <col min="2" max="2" width="21.85546875" style="1" customWidth="1"/>
    <col min="3" max="3" width="9" style="1" customWidth="1"/>
    <col min="4" max="4" width="9" style="27" customWidth="1"/>
    <col min="5" max="5" width="13.85546875" style="33" customWidth="1"/>
    <col min="6" max="6" width="13.85546875" style="30" customWidth="1"/>
    <col min="7" max="7" width="13.85546875" style="27" customWidth="1"/>
    <col min="8" max="8" width="13.85546875" style="29" customWidth="1"/>
    <col min="9" max="9" width="22.42578125" style="29" customWidth="1"/>
    <col min="10" max="10" width="21.5703125" style="29" customWidth="1"/>
    <col min="11" max="11" width="61.7109375" style="1" customWidth="1"/>
    <col min="12" max="14" width="9.140625" style="1"/>
    <col min="15" max="15" width="10.5703125" style="1" bestFit="1" customWidth="1"/>
    <col min="16" max="16" width="9.42578125" style="1" bestFit="1" customWidth="1"/>
    <col min="17" max="17" width="12.85546875" style="1" customWidth="1"/>
    <col min="18" max="16384" width="9.140625" style="1"/>
  </cols>
  <sheetData>
    <row r="1" spans="1:12" x14ac:dyDescent="0.6">
      <c r="A1" s="95" t="s">
        <v>18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2" x14ac:dyDescent="0.6">
      <c r="A2" s="96" t="s">
        <v>19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2" x14ac:dyDescent="0.6">
      <c r="A3" s="104" t="s">
        <v>78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2"/>
    </row>
    <row r="4" spans="1:12" x14ac:dyDescent="0.6">
      <c r="A4" s="97" t="s">
        <v>77</v>
      </c>
      <c r="B4" s="97"/>
      <c r="C4" s="97"/>
      <c r="D4" s="97"/>
      <c r="E4" s="97"/>
      <c r="F4" s="97"/>
      <c r="G4" s="97"/>
      <c r="H4" s="97"/>
      <c r="I4" s="97"/>
      <c r="J4" s="97"/>
      <c r="K4" s="97"/>
    </row>
    <row r="5" spans="1:12" x14ac:dyDescent="0.6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x14ac:dyDescent="0.6">
      <c r="A6" s="98" t="s">
        <v>10</v>
      </c>
      <c r="B6" s="117" t="s">
        <v>3</v>
      </c>
      <c r="C6" s="107" t="s">
        <v>2</v>
      </c>
      <c r="D6" s="108"/>
      <c r="E6" s="108"/>
      <c r="F6" s="108"/>
      <c r="G6" s="108"/>
      <c r="H6" s="109"/>
      <c r="I6" s="4" t="s">
        <v>9</v>
      </c>
      <c r="J6" s="5" t="s">
        <v>9</v>
      </c>
      <c r="K6" s="117" t="s">
        <v>6</v>
      </c>
    </row>
    <row r="7" spans="1:12" x14ac:dyDescent="0.6">
      <c r="A7" s="99"/>
      <c r="B7" s="118"/>
      <c r="C7" s="105" t="s">
        <v>11</v>
      </c>
      <c r="D7" s="106"/>
      <c r="E7" s="110" t="s">
        <v>12</v>
      </c>
      <c r="F7" s="111"/>
      <c r="G7" s="110" t="s">
        <v>14</v>
      </c>
      <c r="H7" s="111"/>
      <c r="I7" s="116" t="s">
        <v>4</v>
      </c>
      <c r="J7" s="101" t="s">
        <v>17</v>
      </c>
      <c r="K7" s="118"/>
    </row>
    <row r="8" spans="1:12" x14ac:dyDescent="0.6">
      <c r="A8" s="99"/>
      <c r="B8" s="118"/>
      <c r="C8" s="112" t="s">
        <v>16</v>
      </c>
      <c r="D8" s="113"/>
      <c r="E8" s="114" t="s">
        <v>13</v>
      </c>
      <c r="F8" s="115"/>
      <c r="G8" s="114" t="s">
        <v>15</v>
      </c>
      <c r="H8" s="115"/>
      <c r="I8" s="116"/>
      <c r="J8" s="101"/>
      <c r="K8" s="118"/>
    </row>
    <row r="9" spans="1:12" s="11" customFormat="1" ht="24" x14ac:dyDescent="0.55000000000000004">
      <c r="A9" s="100"/>
      <c r="B9" s="119"/>
      <c r="C9" s="6" t="s">
        <v>0</v>
      </c>
      <c r="D9" s="7" t="s">
        <v>1</v>
      </c>
      <c r="E9" s="7" t="s">
        <v>0</v>
      </c>
      <c r="F9" s="8" t="s">
        <v>1</v>
      </c>
      <c r="G9" s="7" t="s">
        <v>0</v>
      </c>
      <c r="H9" s="9" t="s">
        <v>8</v>
      </c>
      <c r="I9" s="10" t="s">
        <v>5</v>
      </c>
      <c r="J9" s="6" t="s">
        <v>5</v>
      </c>
      <c r="K9" s="119"/>
    </row>
    <row r="10" spans="1:12" s="11" customFormat="1" ht="24" x14ac:dyDescent="0.55000000000000004">
      <c r="A10" s="42">
        <v>1</v>
      </c>
      <c r="B10" s="12" t="s">
        <v>20</v>
      </c>
      <c r="C10" s="13"/>
      <c r="D10" s="14"/>
      <c r="E10" s="17"/>
      <c r="F10" s="15"/>
      <c r="G10" s="14"/>
      <c r="H10" s="16"/>
      <c r="I10" s="16"/>
      <c r="J10" s="16"/>
      <c r="K10" s="16"/>
    </row>
    <row r="11" spans="1:12" s="11" customFormat="1" ht="24" x14ac:dyDescent="0.55000000000000004">
      <c r="A11" s="39"/>
      <c r="B11" s="73" t="s">
        <v>21</v>
      </c>
      <c r="C11" s="73"/>
      <c r="D11" s="74"/>
      <c r="E11" s="75">
        <v>367</v>
      </c>
      <c r="F11" s="122">
        <v>1361.25</v>
      </c>
      <c r="G11" s="75">
        <v>3</v>
      </c>
      <c r="H11" s="76">
        <v>220</v>
      </c>
      <c r="I11" s="77">
        <f>F11*20000</f>
        <v>27225000</v>
      </c>
      <c r="J11" s="77">
        <f>(F11*4682)+(H11*368)</f>
        <v>6454332.5</v>
      </c>
      <c r="K11" s="93" t="s">
        <v>75</v>
      </c>
    </row>
    <row r="12" spans="1:12" s="11" customFormat="1" ht="24" x14ac:dyDescent="0.55000000000000004">
      <c r="A12" s="39"/>
      <c r="B12" s="73" t="s">
        <v>22</v>
      </c>
      <c r="C12" s="73"/>
      <c r="D12" s="74"/>
      <c r="E12" s="75">
        <v>50</v>
      </c>
      <c r="F12" s="122">
        <v>131</v>
      </c>
      <c r="G12" s="75"/>
      <c r="H12" s="76"/>
      <c r="I12" s="77">
        <f t="shared" ref="I12:I45" si="0">F12*20000</f>
        <v>2620000</v>
      </c>
      <c r="J12" s="77">
        <f t="shared" ref="J12:J45" si="1">(F12*4682)+(H12*368)</f>
        <v>613342</v>
      </c>
      <c r="K12" s="93" t="s">
        <v>75</v>
      </c>
    </row>
    <row r="13" spans="1:12" s="11" customFormat="1" ht="24" x14ac:dyDescent="0.55000000000000004">
      <c r="A13" s="39"/>
      <c r="B13" s="73" t="s">
        <v>23</v>
      </c>
      <c r="C13" s="73"/>
      <c r="D13" s="74"/>
      <c r="E13" s="75">
        <v>55</v>
      </c>
      <c r="F13" s="122">
        <v>176.75</v>
      </c>
      <c r="G13" s="75">
        <v>2</v>
      </c>
      <c r="H13" s="76">
        <v>129</v>
      </c>
      <c r="I13" s="77">
        <f t="shared" si="0"/>
        <v>3535000</v>
      </c>
      <c r="J13" s="77">
        <f>(F13*4682)+(H13*368)</f>
        <v>875015.5</v>
      </c>
      <c r="K13" s="93" t="s">
        <v>75</v>
      </c>
    </row>
    <row r="14" spans="1:12" s="11" customFormat="1" ht="24" x14ac:dyDescent="0.55000000000000004">
      <c r="A14" s="39"/>
      <c r="B14" s="73" t="s">
        <v>24</v>
      </c>
      <c r="C14" s="73"/>
      <c r="D14" s="74"/>
      <c r="E14" s="75">
        <v>4</v>
      </c>
      <c r="F14" s="122">
        <v>7</v>
      </c>
      <c r="G14" s="75">
        <v>2</v>
      </c>
      <c r="H14" s="76">
        <v>160</v>
      </c>
      <c r="I14" s="77">
        <f t="shared" si="0"/>
        <v>140000</v>
      </c>
      <c r="J14" s="77">
        <f t="shared" si="1"/>
        <v>91654</v>
      </c>
      <c r="K14" s="93" t="s">
        <v>75</v>
      </c>
    </row>
    <row r="15" spans="1:12" s="11" customFormat="1" ht="24" x14ac:dyDescent="0.55000000000000004">
      <c r="A15" s="39"/>
      <c r="B15" s="73" t="s">
        <v>25</v>
      </c>
      <c r="C15" s="73"/>
      <c r="D15" s="74"/>
      <c r="E15" s="75">
        <v>34</v>
      </c>
      <c r="F15" s="122">
        <v>100</v>
      </c>
      <c r="G15" s="75">
        <v>1</v>
      </c>
      <c r="H15" s="76">
        <v>20</v>
      </c>
      <c r="I15" s="77">
        <f t="shared" si="0"/>
        <v>2000000</v>
      </c>
      <c r="J15" s="77">
        <f t="shared" si="1"/>
        <v>475560</v>
      </c>
      <c r="K15" s="93" t="s">
        <v>75</v>
      </c>
    </row>
    <row r="16" spans="1:12" s="11" customFormat="1" ht="24" x14ac:dyDescent="0.55000000000000004">
      <c r="A16" s="39"/>
      <c r="B16" s="50" t="s">
        <v>43</v>
      </c>
      <c r="C16" s="50"/>
      <c r="D16" s="51"/>
      <c r="E16" s="69">
        <v>1</v>
      </c>
      <c r="F16" s="123">
        <v>4</v>
      </c>
      <c r="G16" s="69"/>
      <c r="H16" s="70"/>
      <c r="I16" s="54">
        <f t="shared" si="0"/>
        <v>80000</v>
      </c>
      <c r="J16" s="54">
        <f t="shared" si="1"/>
        <v>18728</v>
      </c>
      <c r="K16" s="45" t="s">
        <v>70</v>
      </c>
    </row>
    <row r="17" spans="1:21" s="11" customFormat="1" ht="24" x14ac:dyDescent="0.55000000000000004">
      <c r="A17" s="39"/>
      <c r="B17" s="78" t="s">
        <v>59</v>
      </c>
      <c r="C17" s="73"/>
      <c r="D17" s="74"/>
      <c r="E17" s="75">
        <v>1</v>
      </c>
      <c r="F17" s="122">
        <v>1.5</v>
      </c>
      <c r="G17" s="75"/>
      <c r="H17" s="76"/>
      <c r="I17" s="77">
        <v>10000</v>
      </c>
      <c r="J17" s="77">
        <f t="shared" si="1"/>
        <v>7023</v>
      </c>
      <c r="K17" s="94" t="s">
        <v>76</v>
      </c>
    </row>
    <row r="18" spans="1:21" s="11" customFormat="1" ht="24" x14ac:dyDescent="0.55000000000000004">
      <c r="A18" s="39"/>
      <c r="B18" s="71" t="s">
        <v>60</v>
      </c>
      <c r="C18" s="50"/>
      <c r="D18" s="51"/>
      <c r="E18" s="69">
        <v>1</v>
      </c>
      <c r="F18" s="123">
        <v>2</v>
      </c>
      <c r="G18" s="69">
        <v>1</v>
      </c>
      <c r="H18" s="70">
        <v>80</v>
      </c>
      <c r="I18" s="54">
        <v>10000</v>
      </c>
      <c r="J18" s="54">
        <f t="shared" si="1"/>
        <v>38804</v>
      </c>
      <c r="K18" s="45" t="s">
        <v>70</v>
      </c>
    </row>
    <row r="19" spans="1:21" s="11" customFormat="1" ht="24" x14ac:dyDescent="0.55000000000000004">
      <c r="A19" s="39"/>
      <c r="B19" s="71" t="s">
        <v>61</v>
      </c>
      <c r="C19" s="50"/>
      <c r="D19" s="51"/>
      <c r="E19" s="69">
        <v>1</v>
      </c>
      <c r="F19" s="123">
        <v>3</v>
      </c>
      <c r="G19" s="69"/>
      <c r="H19" s="70"/>
      <c r="I19" s="54">
        <v>30000</v>
      </c>
      <c r="J19" s="54">
        <f t="shared" si="1"/>
        <v>14046</v>
      </c>
      <c r="K19" s="45" t="s">
        <v>70</v>
      </c>
    </row>
    <row r="20" spans="1:21" s="11" customFormat="1" ht="24" x14ac:dyDescent="0.55000000000000004">
      <c r="A20" s="39"/>
      <c r="B20" s="82" t="s">
        <v>45</v>
      </c>
      <c r="C20" s="83"/>
      <c r="D20" s="84"/>
      <c r="E20" s="85">
        <f>SUM(E11:E19)</f>
        <v>514</v>
      </c>
      <c r="F20" s="124">
        <f t="shared" ref="F20:J20" si="2">SUM(F11:F19)</f>
        <v>1786.5</v>
      </c>
      <c r="G20" s="85">
        <f t="shared" si="2"/>
        <v>9</v>
      </c>
      <c r="H20" s="120">
        <f t="shared" si="2"/>
        <v>609</v>
      </c>
      <c r="I20" s="120">
        <f t="shared" si="2"/>
        <v>35650000</v>
      </c>
      <c r="J20" s="120">
        <f t="shared" si="2"/>
        <v>8588505</v>
      </c>
      <c r="K20" s="90" t="s">
        <v>74</v>
      </c>
    </row>
    <row r="21" spans="1:21" s="11" customFormat="1" ht="24" x14ac:dyDescent="0.55000000000000004">
      <c r="A21" s="48">
        <v>2</v>
      </c>
      <c r="B21" s="49" t="s">
        <v>26</v>
      </c>
      <c r="C21" s="50"/>
      <c r="D21" s="51"/>
      <c r="E21" s="52"/>
      <c r="F21" s="125"/>
      <c r="G21" s="51"/>
      <c r="H21" s="53"/>
      <c r="I21" s="54"/>
      <c r="J21" s="54"/>
      <c r="K21" s="53"/>
    </row>
    <row r="22" spans="1:21" s="11" customFormat="1" ht="24" x14ac:dyDescent="0.55000000000000004">
      <c r="A22" s="55"/>
      <c r="B22" s="50" t="s">
        <v>27</v>
      </c>
      <c r="C22" s="50"/>
      <c r="D22" s="51"/>
      <c r="E22" s="52">
        <v>4</v>
      </c>
      <c r="F22" s="125">
        <v>2.875</v>
      </c>
      <c r="G22" s="51"/>
      <c r="H22" s="53"/>
      <c r="I22" s="54">
        <f t="shared" si="0"/>
        <v>57500</v>
      </c>
      <c r="J22" s="54">
        <v>13459</v>
      </c>
      <c r="K22" s="45" t="s">
        <v>73</v>
      </c>
      <c r="L22" s="11" t="s">
        <v>72</v>
      </c>
    </row>
    <row r="23" spans="1:21" s="11" customFormat="1" ht="24" x14ac:dyDescent="0.55000000000000004">
      <c r="A23" s="39"/>
      <c r="B23" s="50" t="s">
        <v>28</v>
      </c>
      <c r="C23" s="50"/>
      <c r="D23" s="51"/>
      <c r="E23" s="52">
        <v>1</v>
      </c>
      <c r="F23" s="125">
        <v>1.5</v>
      </c>
      <c r="G23" s="51"/>
      <c r="H23" s="53"/>
      <c r="I23" s="54">
        <f t="shared" si="0"/>
        <v>30000</v>
      </c>
      <c r="J23" s="54">
        <f t="shared" si="1"/>
        <v>7023</v>
      </c>
      <c r="K23" s="45" t="s">
        <v>70</v>
      </c>
      <c r="R23" s="66"/>
    </row>
    <row r="24" spans="1:21" s="11" customFormat="1" ht="24" x14ac:dyDescent="0.55000000000000004">
      <c r="A24" s="55"/>
      <c r="B24" s="50" t="s">
        <v>48</v>
      </c>
      <c r="C24" s="50"/>
      <c r="D24" s="51"/>
      <c r="E24" s="52">
        <v>2</v>
      </c>
      <c r="F24" s="125">
        <v>2.5</v>
      </c>
      <c r="G24" s="51"/>
      <c r="H24" s="53"/>
      <c r="I24" s="54">
        <f t="shared" si="0"/>
        <v>50000</v>
      </c>
      <c r="J24" s="54">
        <f t="shared" si="1"/>
        <v>11705</v>
      </c>
      <c r="K24" s="45" t="s">
        <v>70</v>
      </c>
    </row>
    <row r="25" spans="1:21" s="11" customFormat="1" ht="24" x14ac:dyDescent="0.55000000000000004">
      <c r="A25" s="55"/>
      <c r="B25" s="50" t="s">
        <v>56</v>
      </c>
      <c r="C25" s="50"/>
      <c r="D25" s="51"/>
      <c r="E25" s="52">
        <v>1</v>
      </c>
      <c r="F25" s="125">
        <v>3</v>
      </c>
      <c r="G25" s="51"/>
      <c r="H25" s="53"/>
      <c r="I25" s="54">
        <f>F25*12000</f>
        <v>36000</v>
      </c>
      <c r="J25" s="54">
        <f t="shared" si="1"/>
        <v>14046</v>
      </c>
      <c r="K25" s="45" t="s">
        <v>70</v>
      </c>
    </row>
    <row r="26" spans="1:21" s="36" customFormat="1" ht="24" x14ac:dyDescent="0.55000000000000004">
      <c r="A26" s="38"/>
      <c r="B26" s="49" t="s">
        <v>46</v>
      </c>
      <c r="C26" s="49"/>
      <c r="D26" s="56"/>
      <c r="E26" s="57">
        <f>SUM(E22:E23,E24:E25)</f>
        <v>8</v>
      </c>
      <c r="F26" s="65">
        <f>SUM(F22:F23,F24:F25)</f>
        <v>9.875</v>
      </c>
      <c r="G26" s="57"/>
      <c r="H26" s="57"/>
      <c r="I26" s="58">
        <f>SUM(I22:I25)</f>
        <v>173500</v>
      </c>
      <c r="J26" s="58">
        <f>SUM(J22:J25)</f>
        <v>46233</v>
      </c>
      <c r="K26" s="18"/>
      <c r="P26" s="11"/>
      <c r="Q26" s="11"/>
      <c r="R26" s="11"/>
      <c r="S26" s="11"/>
      <c r="T26" s="11"/>
      <c r="U26" s="11"/>
    </row>
    <row r="27" spans="1:21" s="11" customFormat="1" ht="24" x14ac:dyDescent="0.55000000000000004">
      <c r="A27" s="38">
        <v>3</v>
      </c>
      <c r="B27" s="12" t="s">
        <v>29</v>
      </c>
      <c r="C27" s="13"/>
      <c r="D27" s="14"/>
      <c r="E27" s="17"/>
      <c r="F27" s="126"/>
      <c r="G27" s="14"/>
      <c r="H27" s="16"/>
      <c r="I27" s="31"/>
      <c r="J27" s="31"/>
      <c r="K27" s="16"/>
      <c r="P27" s="36"/>
      <c r="Q27" s="36"/>
      <c r="R27" s="36"/>
      <c r="T27" s="36"/>
      <c r="U27" s="36"/>
    </row>
    <row r="28" spans="1:21" s="11" customFormat="1" ht="24" x14ac:dyDescent="0.55000000000000004">
      <c r="A28" s="39"/>
      <c r="B28" s="73" t="s">
        <v>31</v>
      </c>
      <c r="C28" s="73"/>
      <c r="D28" s="74"/>
      <c r="E28" s="75">
        <v>16</v>
      </c>
      <c r="F28" s="122">
        <v>39</v>
      </c>
      <c r="G28" s="74"/>
      <c r="H28" s="87"/>
      <c r="I28" s="77">
        <f t="shared" si="0"/>
        <v>780000</v>
      </c>
      <c r="J28" s="77">
        <f t="shared" si="1"/>
        <v>182598</v>
      </c>
      <c r="K28" s="93" t="s">
        <v>75</v>
      </c>
      <c r="Q28" s="67"/>
      <c r="R28" s="68"/>
    </row>
    <row r="29" spans="1:21" s="11" customFormat="1" ht="24" x14ac:dyDescent="0.55000000000000004">
      <c r="A29" s="39"/>
      <c r="B29" s="73" t="s">
        <v>35</v>
      </c>
      <c r="C29" s="73"/>
      <c r="D29" s="74"/>
      <c r="E29" s="75">
        <v>20</v>
      </c>
      <c r="F29" s="122">
        <v>21.75</v>
      </c>
      <c r="G29" s="74">
        <v>1</v>
      </c>
      <c r="H29" s="87">
        <v>80</v>
      </c>
      <c r="I29" s="77">
        <f t="shared" si="0"/>
        <v>435000</v>
      </c>
      <c r="J29" s="77">
        <f t="shared" si="1"/>
        <v>131273.5</v>
      </c>
      <c r="K29" s="93" t="s">
        <v>75</v>
      </c>
    </row>
    <row r="30" spans="1:21" s="11" customFormat="1" ht="24" x14ac:dyDescent="0.55000000000000004">
      <c r="A30" s="39"/>
      <c r="B30" s="73" t="s">
        <v>33</v>
      </c>
      <c r="C30" s="73"/>
      <c r="D30" s="74"/>
      <c r="E30" s="75">
        <v>12</v>
      </c>
      <c r="F30" s="122">
        <v>15.5</v>
      </c>
      <c r="G30" s="74">
        <v>5</v>
      </c>
      <c r="H30" s="87">
        <v>400</v>
      </c>
      <c r="I30" s="77">
        <f t="shared" si="0"/>
        <v>310000</v>
      </c>
      <c r="J30" s="77">
        <f t="shared" si="1"/>
        <v>219771</v>
      </c>
      <c r="K30" s="93" t="s">
        <v>75</v>
      </c>
    </row>
    <row r="31" spans="1:21" s="11" customFormat="1" ht="24" x14ac:dyDescent="0.55000000000000004">
      <c r="A31" s="39"/>
      <c r="B31" s="73" t="s">
        <v>36</v>
      </c>
      <c r="C31" s="73"/>
      <c r="D31" s="74"/>
      <c r="E31" s="75">
        <v>31</v>
      </c>
      <c r="F31" s="122">
        <v>66.73</v>
      </c>
      <c r="G31" s="74">
        <v>1</v>
      </c>
      <c r="H31" s="87">
        <v>80</v>
      </c>
      <c r="I31" s="77">
        <f t="shared" si="0"/>
        <v>1334600</v>
      </c>
      <c r="J31" s="77">
        <f>(F31*4682)+(H31*368)</f>
        <v>341869.86000000004</v>
      </c>
      <c r="K31" s="93" t="s">
        <v>75</v>
      </c>
    </row>
    <row r="32" spans="1:21" s="11" customFormat="1" ht="24" x14ac:dyDescent="0.55000000000000004">
      <c r="A32" s="39"/>
      <c r="B32" s="73" t="s">
        <v>34</v>
      </c>
      <c r="C32" s="73"/>
      <c r="D32" s="74"/>
      <c r="E32" s="75">
        <v>53</v>
      </c>
      <c r="F32" s="122">
        <v>177.25</v>
      </c>
      <c r="G32" s="74"/>
      <c r="H32" s="87"/>
      <c r="I32" s="77">
        <f t="shared" si="0"/>
        <v>3545000</v>
      </c>
      <c r="J32" s="77">
        <f t="shared" si="1"/>
        <v>829884.5</v>
      </c>
      <c r="K32" s="93" t="s">
        <v>75</v>
      </c>
    </row>
    <row r="33" spans="1:11" s="11" customFormat="1" ht="24" x14ac:dyDescent="0.55000000000000004">
      <c r="A33" s="39"/>
      <c r="B33" s="73" t="s">
        <v>32</v>
      </c>
      <c r="C33" s="73"/>
      <c r="D33" s="74"/>
      <c r="E33" s="75">
        <v>62</v>
      </c>
      <c r="F33" s="122">
        <v>70.5</v>
      </c>
      <c r="G33" s="74">
        <v>2</v>
      </c>
      <c r="H33" s="87">
        <v>160</v>
      </c>
      <c r="I33" s="77">
        <f t="shared" si="0"/>
        <v>1410000</v>
      </c>
      <c r="J33" s="77">
        <f t="shared" si="1"/>
        <v>388961</v>
      </c>
      <c r="K33" s="93" t="s">
        <v>75</v>
      </c>
    </row>
    <row r="34" spans="1:11" s="11" customFormat="1" ht="24" x14ac:dyDescent="0.55000000000000004">
      <c r="A34" s="39"/>
      <c r="B34" s="73" t="s">
        <v>30</v>
      </c>
      <c r="C34" s="73"/>
      <c r="D34" s="74"/>
      <c r="E34" s="75">
        <v>91</v>
      </c>
      <c r="F34" s="122">
        <v>149.75</v>
      </c>
      <c r="G34" s="74"/>
      <c r="H34" s="87"/>
      <c r="I34" s="77">
        <f t="shared" si="0"/>
        <v>2995000</v>
      </c>
      <c r="J34" s="77">
        <f t="shared" si="1"/>
        <v>701129.5</v>
      </c>
      <c r="K34" s="93" t="s">
        <v>75</v>
      </c>
    </row>
    <row r="35" spans="1:11" s="11" customFormat="1" ht="24" x14ac:dyDescent="0.55000000000000004">
      <c r="A35" s="39"/>
      <c r="B35" s="73" t="s">
        <v>37</v>
      </c>
      <c r="C35" s="73"/>
      <c r="D35" s="74"/>
      <c r="E35" s="75">
        <v>64</v>
      </c>
      <c r="F35" s="122">
        <v>127.75</v>
      </c>
      <c r="G35" s="74"/>
      <c r="H35" s="87"/>
      <c r="I35" s="77">
        <f t="shared" si="0"/>
        <v>2555000</v>
      </c>
      <c r="J35" s="77">
        <f t="shared" si="1"/>
        <v>598125.5</v>
      </c>
      <c r="K35" s="93" t="s">
        <v>75</v>
      </c>
    </row>
    <row r="36" spans="1:11" s="11" customFormat="1" ht="24" x14ac:dyDescent="0.55000000000000004">
      <c r="A36" s="39"/>
      <c r="B36" s="73" t="s">
        <v>38</v>
      </c>
      <c r="C36" s="73"/>
      <c r="D36" s="74"/>
      <c r="E36" s="75">
        <v>12</v>
      </c>
      <c r="F36" s="122">
        <v>27.5</v>
      </c>
      <c r="G36" s="74">
        <v>1</v>
      </c>
      <c r="H36" s="87">
        <v>80</v>
      </c>
      <c r="I36" s="77">
        <f t="shared" si="0"/>
        <v>550000</v>
      </c>
      <c r="J36" s="77">
        <f t="shared" si="1"/>
        <v>158195</v>
      </c>
      <c r="K36" s="93" t="s">
        <v>75</v>
      </c>
    </row>
    <row r="37" spans="1:11" s="11" customFormat="1" ht="24" x14ac:dyDescent="0.55000000000000004">
      <c r="A37" s="39"/>
      <c r="B37" s="73" t="s">
        <v>39</v>
      </c>
      <c r="C37" s="73"/>
      <c r="D37" s="74"/>
      <c r="E37" s="75">
        <v>12</v>
      </c>
      <c r="F37" s="122">
        <v>15.5</v>
      </c>
      <c r="G37" s="74"/>
      <c r="H37" s="87"/>
      <c r="I37" s="77">
        <f t="shared" si="0"/>
        <v>310000</v>
      </c>
      <c r="J37" s="77">
        <f t="shared" si="1"/>
        <v>72571</v>
      </c>
      <c r="K37" s="93" t="s">
        <v>75</v>
      </c>
    </row>
    <row r="38" spans="1:11" s="11" customFormat="1" ht="24" x14ac:dyDescent="0.55000000000000004">
      <c r="A38" s="39"/>
      <c r="B38" s="73" t="s">
        <v>68</v>
      </c>
      <c r="C38" s="73"/>
      <c r="D38" s="74"/>
      <c r="E38" s="75">
        <v>2</v>
      </c>
      <c r="F38" s="122">
        <v>10</v>
      </c>
      <c r="G38" s="74"/>
      <c r="H38" s="87">
        <v>160</v>
      </c>
      <c r="I38" s="77">
        <f t="shared" si="0"/>
        <v>200000</v>
      </c>
      <c r="J38" s="77">
        <f>(F38*4682)+(H38*368)</f>
        <v>105700</v>
      </c>
      <c r="K38" s="93" t="s">
        <v>75</v>
      </c>
    </row>
    <row r="39" spans="1:11" s="36" customFormat="1" ht="24" x14ac:dyDescent="0.55000000000000004">
      <c r="A39" s="38"/>
      <c r="B39" s="82" t="s">
        <v>44</v>
      </c>
      <c r="C39" s="82"/>
      <c r="D39" s="89"/>
      <c r="E39" s="85">
        <f>SUM(E28:E38)</f>
        <v>375</v>
      </c>
      <c r="F39" s="124">
        <f>SUM(F28:F38)</f>
        <v>721.23</v>
      </c>
      <c r="G39" s="85">
        <f t="shared" ref="G39" si="3">SUM(G28:G38)</f>
        <v>10</v>
      </c>
      <c r="H39" s="85">
        <f>SUM(H28:H38)</f>
        <v>960</v>
      </c>
      <c r="I39" s="86">
        <f>SUM(I28:I38)</f>
        <v>14424600</v>
      </c>
      <c r="J39" s="86">
        <f>SUM(J28:J38)</f>
        <v>3730078.8600000003</v>
      </c>
      <c r="K39" s="90"/>
    </row>
    <row r="40" spans="1:11" s="11" customFormat="1" ht="24" x14ac:dyDescent="0.55000000000000004">
      <c r="A40" s="38">
        <v>4</v>
      </c>
      <c r="B40" s="12" t="s">
        <v>40</v>
      </c>
      <c r="C40" s="13"/>
      <c r="D40" s="14"/>
      <c r="E40" s="17"/>
      <c r="F40" s="126"/>
      <c r="G40" s="14"/>
      <c r="H40" s="16"/>
      <c r="I40" s="31"/>
      <c r="J40" s="31"/>
      <c r="K40" s="18"/>
    </row>
    <row r="41" spans="1:11" s="11" customFormat="1" ht="24" x14ac:dyDescent="0.55000000000000004">
      <c r="A41" s="39"/>
      <c r="B41" s="73" t="s">
        <v>81</v>
      </c>
      <c r="C41" s="73"/>
      <c r="D41" s="74"/>
      <c r="E41" s="75">
        <f>31-E42</f>
        <v>3</v>
      </c>
      <c r="F41" s="127">
        <f>39.55-F42</f>
        <v>2.5</v>
      </c>
      <c r="G41" s="74"/>
      <c r="H41" s="87"/>
      <c r="I41" s="77">
        <f>F41*20000</f>
        <v>50000</v>
      </c>
      <c r="J41" s="77">
        <f>(F41*4682)+(H41*368)</f>
        <v>11705</v>
      </c>
      <c r="K41" s="18" t="s">
        <v>83</v>
      </c>
    </row>
    <row r="42" spans="1:11" s="11" customFormat="1" ht="24" x14ac:dyDescent="0.55000000000000004">
      <c r="A42" s="39"/>
      <c r="B42" s="73" t="s">
        <v>80</v>
      </c>
      <c r="C42" s="73"/>
      <c r="D42" s="74"/>
      <c r="E42" s="75">
        <v>28</v>
      </c>
      <c r="F42" s="122">
        <v>37.049999999999997</v>
      </c>
      <c r="G42" s="74"/>
      <c r="H42" s="87"/>
      <c r="I42" s="77">
        <f t="shared" ref="I42:I44" si="4">F42*20000</f>
        <v>741000</v>
      </c>
      <c r="J42" s="77">
        <f>(F42*4682)+(H42*368)</f>
        <v>173468.09999999998</v>
      </c>
      <c r="K42" s="93" t="s">
        <v>75</v>
      </c>
    </row>
    <row r="43" spans="1:11" s="11" customFormat="1" ht="24" x14ac:dyDescent="0.55000000000000004">
      <c r="A43" s="39"/>
      <c r="B43" s="73" t="s">
        <v>79</v>
      </c>
      <c r="C43" s="73"/>
      <c r="D43" s="74"/>
      <c r="E43" s="75">
        <f>7-E44</f>
        <v>2</v>
      </c>
      <c r="F43" s="122">
        <f>18.75-F44</f>
        <v>4</v>
      </c>
      <c r="G43" s="74"/>
      <c r="H43" s="87"/>
      <c r="I43" s="77">
        <f t="shared" si="4"/>
        <v>80000</v>
      </c>
      <c r="J43" s="77">
        <f t="shared" si="1"/>
        <v>18728</v>
      </c>
      <c r="K43" s="18" t="s">
        <v>83</v>
      </c>
    </row>
    <row r="44" spans="1:11" s="11" customFormat="1" ht="24" x14ac:dyDescent="0.55000000000000004">
      <c r="A44" s="39"/>
      <c r="B44" s="73" t="s">
        <v>82</v>
      </c>
      <c r="C44" s="73"/>
      <c r="D44" s="74"/>
      <c r="E44" s="75">
        <v>5</v>
      </c>
      <c r="F44" s="122">
        <v>14.75</v>
      </c>
      <c r="G44" s="74"/>
      <c r="H44" s="87"/>
      <c r="I44" s="77">
        <f t="shared" si="4"/>
        <v>295000</v>
      </c>
      <c r="J44" s="77">
        <f t="shared" si="1"/>
        <v>69059.5</v>
      </c>
      <c r="K44" s="93" t="s">
        <v>75</v>
      </c>
    </row>
    <row r="45" spans="1:11" s="11" customFormat="1" ht="24" x14ac:dyDescent="0.55000000000000004">
      <c r="A45" s="39"/>
      <c r="B45" s="73" t="s">
        <v>41</v>
      </c>
      <c r="C45" s="73"/>
      <c r="D45" s="74"/>
      <c r="E45" s="75">
        <v>4</v>
      </c>
      <c r="F45" s="122">
        <v>8.75</v>
      </c>
      <c r="G45" s="74"/>
      <c r="H45" s="87"/>
      <c r="I45" s="77">
        <f t="shared" si="0"/>
        <v>175000</v>
      </c>
      <c r="J45" s="77">
        <f t="shared" si="1"/>
        <v>40967.5</v>
      </c>
      <c r="K45" s="94" t="s">
        <v>76</v>
      </c>
    </row>
    <row r="46" spans="1:11" s="11" customFormat="1" ht="24" x14ac:dyDescent="0.55000000000000004">
      <c r="A46" s="39"/>
      <c r="B46" s="73" t="s">
        <v>42</v>
      </c>
      <c r="C46" s="73"/>
      <c r="D46" s="74"/>
      <c r="E46" s="75">
        <v>17</v>
      </c>
      <c r="F46" s="122">
        <v>27.75</v>
      </c>
      <c r="G46" s="74"/>
      <c r="H46" s="87"/>
      <c r="I46" s="77">
        <f>F46*20000</f>
        <v>555000</v>
      </c>
      <c r="J46" s="77">
        <f>(F46*4682)+(H46*368)</f>
        <v>129925.5</v>
      </c>
      <c r="K46" s="18" t="s">
        <v>83</v>
      </c>
    </row>
    <row r="47" spans="1:11" s="36" customFormat="1" x14ac:dyDescent="0.6">
      <c r="A47" s="38"/>
      <c r="B47" s="79" t="s">
        <v>47</v>
      </c>
      <c r="C47" s="79"/>
      <c r="D47" s="88"/>
      <c r="E47" s="80">
        <f>SUM(E41:E46)</f>
        <v>59</v>
      </c>
      <c r="F47" s="128">
        <f>SUM(F41:F46)</f>
        <v>94.8</v>
      </c>
      <c r="G47" s="80"/>
      <c r="H47" s="80"/>
      <c r="I47" s="81">
        <f>SUM(I41:I46)</f>
        <v>1896000</v>
      </c>
      <c r="J47" s="81">
        <f>SUM(J41:J46)</f>
        <v>443853.6</v>
      </c>
      <c r="K47" s="92"/>
    </row>
    <row r="48" spans="1:11" s="36" customFormat="1" ht="24" x14ac:dyDescent="0.55000000000000004">
      <c r="A48" s="38">
        <v>5</v>
      </c>
      <c r="B48" s="12" t="s">
        <v>49</v>
      </c>
      <c r="C48" s="12"/>
      <c r="D48" s="35"/>
      <c r="E48" s="34"/>
      <c r="F48" s="129"/>
      <c r="G48" s="34"/>
      <c r="H48" s="34"/>
      <c r="I48" s="37"/>
      <c r="J48" s="31"/>
      <c r="K48" s="18"/>
    </row>
    <row r="49" spans="1:11" s="36" customFormat="1" ht="24" x14ac:dyDescent="0.55000000000000004">
      <c r="A49" s="38"/>
      <c r="B49" s="73" t="s">
        <v>50</v>
      </c>
      <c r="C49" s="73"/>
      <c r="D49" s="74"/>
      <c r="E49" s="75">
        <v>2</v>
      </c>
      <c r="F49" s="127">
        <v>6.5</v>
      </c>
      <c r="G49" s="75">
        <v>1</v>
      </c>
      <c r="H49" s="91">
        <v>80</v>
      </c>
      <c r="I49" s="91">
        <f>H49*1500</f>
        <v>120000</v>
      </c>
      <c r="J49" s="77">
        <f>(F49*4682)+(H49*368)</f>
        <v>59873</v>
      </c>
      <c r="K49" s="93" t="s">
        <v>75</v>
      </c>
    </row>
    <row r="50" spans="1:11" s="36" customFormat="1" ht="24" x14ac:dyDescent="0.55000000000000004">
      <c r="A50" s="38"/>
      <c r="B50" s="73" t="s">
        <v>51</v>
      </c>
      <c r="C50" s="73"/>
      <c r="D50" s="74"/>
      <c r="E50" s="75"/>
      <c r="F50" s="127"/>
      <c r="G50" s="75">
        <v>1</v>
      </c>
      <c r="H50" s="91">
        <v>80</v>
      </c>
      <c r="I50" s="91">
        <f>H50*1500</f>
        <v>120000</v>
      </c>
      <c r="J50" s="77">
        <f>(F50*4682)+(H50*368)</f>
        <v>29440</v>
      </c>
      <c r="K50" s="94" t="s">
        <v>76</v>
      </c>
    </row>
    <row r="51" spans="1:11" s="36" customFormat="1" ht="24" x14ac:dyDescent="0.55000000000000004">
      <c r="A51" s="38"/>
      <c r="B51" s="73" t="s">
        <v>66</v>
      </c>
      <c r="C51" s="73"/>
      <c r="D51" s="74"/>
      <c r="E51" s="75"/>
      <c r="F51" s="127"/>
      <c r="G51" s="75">
        <v>4</v>
      </c>
      <c r="H51" s="91">
        <v>108</v>
      </c>
      <c r="I51" s="91">
        <v>100000</v>
      </c>
      <c r="J51" s="77">
        <f t="shared" ref="J51:J52" si="5">(F51*4682)+(H51*368)</f>
        <v>39744</v>
      </c>
      <c r="K51" s="94" t="s">
        <v>76</v>
      </c>
    </row>
    <row r="52" spans="1:11" s="36" customFormat="1" ht="24" x14ac:dyDescent="0.55000000000000004">
      <c r="A52" s="38"/>
      <c r="B52" s="73" t="s">
        <v>67</v>
      </c>
      <c r="C52" s="73"/>
      <c r="D52" s="74"/>
      <c r="E52" s="75">
        <v>1</v>
      </c>
      <c r="F52" s="127">
        <v>0.25</v>
      </c>
      <c r="G52" s="75"/>
      <c r="H52" s="91">
        <v>24.88</v>
      </c>
      <c r="I52" s="91">
        <v>30000</v>
      </c>
      <c r="J52" s="77">
        <f t="shared" si="5"/>
        <v>10326.34</v>
      </c>
      <c r="K52" s="94" t="s">
        <v>76</v>
      </c>
    </row>
    <row r="53" spans="1:11" s="11" customFormat="1" ht="24" x14ac:dyDescent="0.55000000000000004">
      <c r="A53" s="39"/>
      <c r="B53" s="82" t="s">
        <v>52</v>
      </c>
      <c r="C53" s="83"/>
      <c r="D53" s="84"/>
      <c r="E53" s="85">
        <f>SUM(E49:E52)</f>
        <v>3</v>
      </c>
      <c r="F53" s="124">
        <f t="shared" ref="E53:J53" si="6">SUM(F49:F52)</f>
        <v>6.75</v>
      </c>
      <c r="G53" s="85">
        <v>6</v>
      </c>
      <c r="H53" s="86">
        <f>SUM(H49:H52)</f>
        <v>292.88</v>
      </c>
      <c r="I53" s="86">
        <f>SUM(I49:I52)</f>
        <v>370000</v>
      </c>
      <c r="J53" s="86">
        <f>SUM(J49:J52)</f>
        <v>139383.34</v>
      </c>
      <c r="K53" s="90"/>
    </row>
    <row r="54" spans="1:11" s="11" customFormat="1" ht="24" x14ac:dyDescent="0.55000000000000004">
      <c r="A54" s="60">
        <v>6</v>
      </c>
      <c r="B54" s="49" t="s">
        <v>53</v>
      </c>
      <c r="C54" s="13"/>
      <c r="D54" s="14"/>
      <c r="E54" s="34"/>
      <c r="F54" s="129"/>
      <c r="G54" s="34"/>
      <c r="H54" s="37"/>
      <c r="I54" s="37"/>
      <c r="J54" s="31"/>
      <c r="K54" s="18"/>
    </row>
    <row r="55" spans="1:11" s="11" customFormat="1" ht="24" x14ac:dyDescent="0.55000000000000004">
      <c r="A55" s="43"/>
      <c r="B55" s="50" t="s">
        <v>54</v>
      </c>
      <c r="C55" s="50"/>
      <c r="D55" s="51"/>
      <c r="E55" s="52">
        <v>1</v>
      </c>
      <c r="F55" s="130">
        <v>1</v>
      </c>
      <c r="G55" s="52"/>
      <c r="H55" s="59"/>
      <c r="I55" s="59">
        <f>F55*15000</f>
        <v>15000</v>
      </c>
      <c r="J55" s="54">
        <f>(F55*4682)+(H55*368)</f>
        <v>4682</v>
      </c>
      <c r="K55" s="45" t="s">
        <v>70</v>
      </c>
    </row>
    <row r="56" spans="1:11" s="11" customFormat="1" ht="24" x14ac:dyDescent="0.55000000000000004">
      <c r="A56" s="43"/>
      <c r="B56" s="49" t="s">
        <v>55</v>
      </c>
      <c r="C56" s="49"/>
      <c r="D56" s="56"/>
      <c r="E56" s="57">
        <f>SUM(E55:E55)</f>
        <v>1</v>
      </c>
      <c r="F56" s="65">
        <f>SUM(F55:F55)</f>
        <v>1</v>
      </c>
      <c r="G56" s="57"/>
      <c r="H56" s="57"/>
      <c r="I56" s="58">
        <f>SUM(I55:I55)</f>
        <v>15000</v>
      </c>
      <c r="J56" s="58">
        <f>SUM(J55:J55)</f>
        <v>4682</v>
      </c>
      <c r="K56" s="18"/>
    </row>
    <row r="57" spans="1:11" s="11" customFormat="1" ht="24" x14ac:dyDescent="0.55000000000000004">
      <c r="A57" s="40">
        <v>7</v>
      </c>
      <c r="B57" s="12" t="s">
        <v>57</v>
      </c>
      <c r="C57" s="12"/>
      <c r="D57" s="35"/>
      <c r="E57" s="34"/>
      <c r="F57" s="129"/>
      <c r="G57" s="34"/>
      <c r="H57" s="34"/>
      <c r="I57" s="37"/>
      <c r="J57" s="31"/>
      <c r="K57" s="47"/>
    </row>
    <row r="58" spans="1:11" s="11" customFormat="1" ht="24" x14ac:dyDescent="0.55000000000000004">
      <c r="A58" s="43"/>
      <c r="B58" s="73" t="s">
        <v>58</v>
      </c>
      <c r="C58" s="73"/>
      <c r="D58" s="74"/>
      <c r="E58" s="75">
        <v>5</v>
      </c>
      <c r="F58" s="127">
        <v>9</v>
      </c>
      <c r="G58" s="75"/>
      <c r="H58" s="75"/>
      <c r="I58" s="91">
        <f>F58*12000</f>
        <v>108000</v>
      </c>
      <c r="J58" s="77">
        <f>(F58*4682)+(H58*368)</f>
        <v>42138</v>
      </c>
      <c r="K58" s="94" t="s">
        <v>76</v>
      </c>
    </row>
    <row r="59" spans="1:11" s="11" customFormat="1" x14ac:dyDescent="0.6">
      <c r="A59" s="43"/>
      <c r="B59" s="79" t="s">
        <v>62</v>
      </c>
      <c r="C59" s="73"/>
      <c r="D59" s="74"/>
      <c r="E59" s="80">
        <f>SUM(E58)</f>
        <v>5</v>
      </c>
      <c r="F59" s="128">
        <f>SUM(F58)</f>
        <v>9</v>
      </c>
      <c r="G59" s="80"/>
      <c r="H59" s="80"/>
      <c r="I59" s="81">
        <f>SUM(I58)</f>
        <v>108000</v>
      </c>
      <c r="J59" s="81">
        <f>SUM(J58)</f>
        <v>42138</v>
      </c>
      <c r="K59" s="92"/>
    </row>
    <row r="60" spans="1:11" s="11" customFormat="1" ht="24" x14ac:dyDescent="0.55000000000000004">
      <c r="A60" s="60">
        <v>8</v>
      </c>
      <c r="B60" s="49" t="s">
        <v>63</v>
      </c>
      <c r="C60" s="50"/>
      <c r="D60" s="51"/>
      <c r="E60" s="57"/>
      <c r="F60" s="129"/>
      <c r="G60" s="34"/>
      <c r="H60" s="34"/>
      <c r="I60" s="37"/>
      <c r="J60" s="31"/>
      <c r="K60" s="18"/>
    </row>
    <row r="61" spans="1:11" s="11" customFormat="1" ht="24" x14ac:dyDescent="0.55000000000000004">
      <c r="A61" s="43"/>
      <c r="B61" s="50" t="s">
        <v>64</v>
      </c>
      <c r="C61" s="50"/>
      <c r="D61" s="51"/>
      <c r="E61" s="57">
        <v>1</v>
      </c>
      <c r="F61" s="65">
        <v>1</v>
      </c>
      <c r="G61" s="57"/>
      <c r="H61" s="57"/>
      <c r="I61" s="58">
        <v>5000</v>
      </c>
      <c r="J61" s="64" t="s">
        <v>69</v>
      </c>
      <c r="K61" s="45" t="s">
        <v>71</v>
      </c>
    </row>
    <row r="62" spans="1:11" s="11" customFormat="1" ht="24" x14ac:dyDescent="0.55000000000000004">
      <c r="A62" s="43"/>
      <c r="B62" s="49" t="s">
        <v>65</v>
      </c>
      <c r="C62" s="50"/>
      <c r="D62" s="51"/>
      <c r="E62" s="57">
        <f>SUM(E61:E61)</f>
        <v>1</v>
      </c>
      <c r="F62" s="65">
        <f>SUM(F61:F61)</f>
        <v>1</v>
      </c>
      <c r="G62" s="57"/>
      <c r="H62" s="57"/>
      <c r="I62" s="58">
        <f>SUM(I61:I61)</f>
        <v>5000</v>
      </c>
      <c r="J62" s="58">
        <f>SUM(J61:J61)</f>
        <v>0</v>
      </c>
      <c r="K62" s="45"/>
    </row>
    <row r="63" spans="1:11" s="11" customFormat="1" ht="24" x14ac:dyDescent="0.55000000000000004">
      <c r="A63" s="43"/>
      <c r="B63" s="44"/>
      <c r="C63" s="13"/>
      <c r="D63" s="14"/>
      <c r="E63" s="34"/>
      <c r="F63" s="129"/>
      <c r="G63" s="34"/>
      <c r="H63" s="34"/>
      <c r="I63" s="37"/>
      <c r="J63" s="37"/>
      <c r="K63" s="18"/>
    </row>
    <row r="64" spans="1:11" s="11" customFormat="1" ht="24" x14ac:dyDescent="0.55000000000000004">
      <c r="A64" s="102" t="s">
        <v>7</v>
      </c>
      <c r="B64" s="103"/>
      <c r="C64" s="19"/>
      <c r="D64" s="19"/>
      <c r="E64" s="32">
        <f t="shared" ref="E64:H64" si="7">SUM(E59,E56,E53,E47,E39,E26,E20,E62)</f>
        <v>966</v>
      </c>
      <c r="F64" s="121">
        <f t="shared" si="7"/>
        <v>2630.1549999999997</v>
      </c>
      <c r="G64" s="32">
        <f t="shared" si="7"/>
        <v>25</v>
      </c>
      <c r="H64" s="121">
        <f t="shared" si="7"/>
        <v>1861.88</v>
      </c>
      <c r="I64" s="46">
        <f>SUM(I59,I56,I53,I47,I39,I26,I20,I62)</f>
        <v>52642100</v>
      </c>
      <c r="J64" s="46">
        <f>SUM(J59,J56,J53,J47,J39,J26,J20)</f>
        <v>12994873.800000001</v>
      </c>
      <c r="K64" s="72"/>
    </row>
    <row r="65" spans="1:10" x14ac:dyDescent="0.6">
      <c r="B65" s="20"/>
      <c r="C65" s="21"/>
      <c r="D65" s="21"/>
      <c r="E65" s="21"/>
      <c r="F65" s="22"/>
      <c r="G65" s="21"/>
      <c r="H65" s="23"/>
      <c r="I65" s="23"/>
      <c r="J65" s="23"/>
    </row>
    <row r="66" spans="1:10" x14ac:dyDescent="0.6">
      <c r="B66" s="24"/>
      <c r="C66" s="25"/>
      <c r="D66" s="25"/>
      <c r="E66" s="21"/>
      <c r="F66" s="25"/>
      <c r="G66" s="21"/>
      <c r="H66" s="23"/>
      <c r="I66" s="23"/>
      <c r="J66" s="23"/>
    </row>
    <row r="67" spans="1:10" x14ac:dyDescent="0.6">
      <c r="A67" s="62"/>
      <c r="C67" s="26"/>
      <c r="F67" s="28"/>
    </row>
    <row r="69" spans="1:10" x14ac:dyDescent="0.6">
      <c r="A69" s="63"/>
      <c r="B69" s="61"/>
      <c r="C69" s="61"/>
    </row>
    <row r="70" spans="1:10" x14ac:dyDescent="0.6">
      <c r="A70" s="63"/>
    </row>
    <row r="71" spans="1:10" x14ac:dyDescent="0.6">
      <c r="B71" s="61"/>
    </row>
  </sheetData>
  <mergeCells count="17">
    <mergeCell ref="A64:B64"/>
    <mergeCell ref="A3:K3"/>
    <mergeCell ref="C7:D7"/>
    <mergeCell ref="C6:H6"/>
    <mergeCell ref="G7:H7"/>
    <mergeCell ref="C8:D8"/>
    <mergeCell ref="E8:F8"/>
    <mergeCell ref="G8:H8"/>
    <mergeCell ref="I7:I8"/>
    <mergeCell ref="E7:F7"/>
    <mergeCell ref="B6:B9"/>
    <mergeCell ref="K6:K9"/>
    <mergeCell ref="A1:K1"/>
    <mergeCell ref="A2:K2"/>
    <mergeCell ref="A4:K4"/>
    <mergeCell ref="A6:A9"/>
    <mergeCell ref="J7:J8"/>
  </mergeCells>
  <phoneticPr fontId="2" type="noConversion"/>
  <printOptions horizontalCentered="1"/>
  <pageMargins left="0.19685039370078741" right="0.19685039370078741" top="0.35" bottom="0.39370078740157483" header="0.3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แบบรายงานความเสียหาย</vt:lpstr>
    </vt:vector>
  </TitlesOfParts>
  <Company>dof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welfare</dc:creator>
  <cp:lastModifiedBy>THAMMANOON THINBOONCHU</cp:lastModifiedBy>
  <cp:lastPrinted>2025-12-26T07:37:16Z</cp:lastPrinted>
  <dcterms:created xsi:type="dcterms:W3CDTF">2000-06-22T03:41:32Z</dcterms:created>
  <dcterms:modified xsi:type="dcterms:W3CDTF">2026-03-02T08:55:37Z</dcterms:modified>
</cp:coreProperties>
</file>